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ossini\Documents\ONERI ISTRUTTORI AUA\"/>
    </mc:Choice>
  </mc:AlternateContent>
  <xr:revisionPtr revIDLastSave="0" documentId="13_ncr:1_{022D24D8-871A-4FD4-8CC3-C2804A11A7BD}" xr6:coauthVersionLast="47" xr6:coauthVersionMax="47" xr10:uidLastSave="{00000000-0000-0000-0000-000000000000}"/>
  <bookViews>
    <workbookView xWindow="-120" yWindow="-120" windowWidth="29040" windowHeight="15840" tabRatio="861" firstSheet="2" activeTab="2" xr2:uid="{00000000-000D-0000-FFFF-FFFF00000000}"/>
  </bookViews>
  <sheets>
    <sheet name="riepilogo DGR per art 208" sheetId="1" state="hidden" r:id="rId1"/>
    <sheet name="calcolo oneri ART. 208" sheetId="2" state="hidden" r:id="rId2"/>
    <sheet name="Parte Generale" sheetId="18" r:id="rId3"/>
    <sheet name="A - Scarichi CIS" sheetId="20" r:id="rId4"/>
    <sheet name="A - Scarichi Fognatura" sheetId="4" r:id="rId5"/>
    <sheet name="C - Emissioni ART. 269 " sheetId="8" r:id="rId6"/>
    <sheet name="D - Emissioni ART. 272 " sheetId="12" r:id="rId7"/>
    <sheet name="E - Impatto acustico" sheetId="15" r:id="rId8"/>
    <sheet name="F - Spandim. Fanghi" sheetId="17" r:id="rId9"/>
    <sheet name="G - Rifiuti Non Pericolosi" sheetId="6" r:id="rId10"/>
    <sheet name="G2 - Rifiuti Pericolosi" sheetId="26" state="hidden" r:id="rId11"/>
    <sheet name="SUAP" sheetId="25" r:id="rId12"/>
    <sheet name="AltriOneri" sheetId="27" state="hidden" r:id="rId13"/>
    <sheet name="Riepilogo ONERI AUA" sheetId="13" r:id="rId14"/>
    <sheet name="RIEPIOLOGO dgr PER ART 216" sheetId="7" state="hidden" r:id="rId15"/>
  </sheets>
  <definedNames>
    <definedName name="_xlnm.Print_Area" localSheetId="13">'Riepilogo ONERI AUA'!$A$1:$M$23</definedName>
    <definedName name="ato_aut" localSheetId="3">'A - Scarichi CIS'!#REF!</definedName>
    <definedName name="ato_aut" localSheetId="12">'A - Scarichi Fognatura'!#REF!</definedName>
    <definedName name="ato_aut" localSheetId="8">'A - Scarichi Fognatura'!#REF!</definedName>
    <definedName name="ato_aut" localSheetId="10">'A - Scarichi Fognatura'!#REF!</definedName>
    <definedName name="ato_aut" localSheetId="2">'A - Scarichi Fognatura'!#REF!</definedName>
    <definedName name="ato_aut" localSheetId="11">'A - Scarichi Fognatura'!#REF!</definedName>
    <definedName name="ato_aut">'A - Scarichi Fognatura'!#REF!</definedName>
    <definedName name="ato_enti" localSheetId="3">'A - Scarichi CIS'!#REF!</definedName>
    <definedName name="ato_enti" localSheetId="12">'A - Scarichi Fognatura'!#REF!</definedName>
    <definedName name="ato_enti" localSheetId="8">'A - Scarichi Fognatura'!#REF!</definedName>
    <definedName name="ato_enti" localSheetId="10">'A - Scarichi Fognatura'!#REF!</definedName>
    <definedName name="ato_enti" localSheetId="2">'A - Scarichi Fognatura'!#REF!</definedName>
    <definedName name="ato_enti" localSheetId="11">'A - Scarichi Fognatura'!#REF!</definedName>
    <definedName name="ato_enti">'A - Scarichi Fognatura'!#REF!</definedName>
    <definedName name="attivita" localSheetId="5">'C - Emissioni ART. 269 '!#REF!</definedName>
    <definedName name="cert" localSheetId="5">'C - Emissioni ART. 269 '!#REF!</definedName>
    <definedName name="FraseINTEGRAZIONE">'Riepilogo ONERI AUA'!$B$24</definedName>
    <definedName name="Ord" localSheetId="5">'C - Emissioni ART. 269 '!#REF!</definedName>
    <definedName name="sempl" localSheetId="5">'C - Emissioni ART. 269 '!#REF!</definedName>
    <definedName name="VCert" localSheetId="5">'C - Emissioni ART. 269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3" l="1"/>
  <c r="K19" i="13" l="1"/>
  <c r="K17" i="13"/>
  <c r="K13" i="13"/>
  <c r="K12" i="13"/>
  <c r="K10" i="13"/>
  <c r="K9" i="13"/>
  <c r="K8" i="13"/>
  <c r="K7" i="13"/>
  <c r="G13" i="8" l="1"/>
  <c r="D22" i="13"/>
  <c r="E9" i="27"/>
  <c r="E22" i="13" s="1"/>
  <c r="F22" i="13" s="1"/>
  <c r="L16" i="26"/>
  <c r="K15" i="26"/>
  <c r="J15" i="26"/>
  <c r="I15" i="26"/>
  <c r="H15" i="26"/>
  <c r="G15" i="26"/>
  <c r="F15" i="26"/>
  <c r="E15" i="26"/>
  <c r="D14" i="26"/>
  <c r="D13" i="26"/>
  <c r="B11" i="26"/>
  <c r="D14" i="6"/>
  <c r="H15" i="6"/>
  <c r="G15" i="6"/>
  <c r="D13" i="6"/>
  <c r="G15" i="20"/>
  <c r="F15" i="20"/>
  <c r="E15" i="20"/>
  <c r="L13" i="26" l="1"/>
  <c r="G22" i="13"/>
  <c r="H22" i="13" s="1"/>
  <c r="L15" i="26"/>
  <c r="L13" i="6"/>
  <c r="H21" i="18"/>
  <c r="I22" i="13" s="1"/>
  <c r="H15" i="18"/>
  <c r="G15" i="18"/>
  <c r="F12" i="17"/>
  <c r="F14" i="17" s="1"/>
  <c r="E16" i="13" s="1"/>
  <c r="G16" i="13" s="1"/>
  <c r="F12" i="15"/>
  <c r="F14" i="15" s="1"/>
  <c r="E15" i="13" s="1"/>
  <c r="F10" i="12"/>
  <c r="F12" i="12" s="1"/>
  <c r="E14" i="13" s="1"/>
  <c r="G14" i="13" s="1"/>
  <c r="E8" i="25"/>
  <c r="E21" i="13" s="1"/>
  <c r="I21" i="13" s="1"/>
  <c r="K15" i="6"/>
  <c r="J15" i="6"/>
  <c r="I15" i="6"/>
  <c r="F15" i="6"/>
  <c r="E15" i="6"/>
  <c r="F14" i="13" l="1"/>
  <c r="L17" i="26"/>
  <c r="E19" i="13" s="1"/>
  <c r="F19" i="13" s="1"/>
  <c r="I14" i="13"/>
  <c r="F16" i="13"/>
  <c r="I16" i="13"/>
  <c r="J22" i="13"/>
  <c r="G21" i="13"/>
  <c r="F21" i="13"/>
  <c r="G15" i="13"/>
  <c r="F15" i="13"/>
  <c r="I15" i="13"/>
  <c r="L19" i="13" l="1"/>
  <c r="M19" i="13"/>
  <c r="G19" i="13"/>
  <c r="I19" i="13"/>
  <c r="L20" i="13"/>
  <c r="M20" i="13"/>
  <c r="G16" i="8"/>
  <c r="E12" i="13" s="1"/>
  <c r="M13" i="13" s="1"/>
  <c r="J15" i="20"/>
  <c r="E7" i="13" s="1"/>
  <c r="H13" i="4"/>
  <c r="I13" i="4"/>
  <c r="G13" i="4"/>
  <c r="F13" i="4"/>
  <c r="E13" i="4"/>
  <c r="L13" i="4" s="1"/>
  <c r="E9" i="13" s="1"/>
  <c r="L9" i="13" s="1"/>
  <c r="G21" i="18"/>
  <c r="G12" i="13" l="1"/>
  <c r="H12" i="13" s="1"/>
  <c r="L12" i="13"/>
  <c r="I12" i="13"/>
  <c r="L13" i="13"/>
  <c r="F12" i="13"/>
  <c r="M12" i="13"/>
  <c r="L10" i="13"/>
  <c r="M7" i="13"/>
  <c r="L8" i="13"/>
  <c r="L7" i="13"/>
  <c r="M8" i="13"/>
  <c r="G9" i="13"/>
  <c r="H9" i="13" s="1"/>
  <c r="F9" i="13"/>
  <c r="I9" i="13"/>
  <c r="G7" i="13"/>
  <c r="F7" i="13"/>
  <c r="I7" i="13"/>
  <c r="M13" i="4"/>
  <c r="E10" i="13" s="1"/>
  <c r="H21" i="13"/>
  <c r="J21" i="13" s="1"/>
  <c r="H14" i="13"/>
  <c r="J14" i="13" s="1"/>
  <c r="N13" i="4"/>
  <c r="E11" i="13" s="1"/>
  <c r="H15" i="13"/>
  <c r="J15" i="13" s="1"/>
  <c r="H16" i="13"/>
  <c r="J16" i="13" s="1"/>
  <c r="H19" i="13"/>
  <c r="J19" i="13" s="1"/>
  <c r="J12" i="13" l="1"/>
  <c r="J9" i="13"/>
  <c r="I11" i="13"/>
  <c r="G11" i="13"/>
  <c r="H11" i="13" s="1"/>
  <c r="F11" i="13"/>
  <c r="G10" i="13"/>
  <c r="H10" i="13" s="1"/>
  <c r="F10" i="13"/>
  <c r="I10" i="13"/>
  <c r="H7" i="13"/>
  <c r="J7" i="13" s="1"/>
  <c r="L16" i="6"/>
  <c r="B11" i="6"/>
  <c r="B24" i="13"/>
  <c r="M6" i="2"/>
  <c r="N6" i="2"/>
  <c r="O6" i="2"/>
  <c r="P6" i="2"/>
  <c r="Q6" i="2"/>
  <c r="R6" i="2"/>
  <c r="S6" i="2"/>
  <c r="T6" i="2"/>
  <c r="U6" i="2"/>
  <c r="V6" i="2"/>
  <c r="W6" i="2"/>
  <c r="X6" i="2"/>
  <c r="Y6" i="2"/>
  <c r="B10" i="2"/>
  <c r="C10" i="2"/>
  <c r="D10" i="2"/>
  <c r="E10" i="2"/>
  <c r="F10" i="2"/>
  <c r="G10" i="2"/>
  <c r="H10" i="2"/>
  <c r="I10" i="2"/>
  <c r="J10" i="2"/>
  <c r="M10" i="2"/>
  <c r="N10" i="2"/>
  <c r="O10" i="2"/>
  <c r="P10" i="2"/>
  <c r="Q10" i="2"/>
  <c r="R10" i="2"/>
  <c r="S10" i="2"/>
  <c r="T10" i="2"/>
  <c r="U10" i="2"/>
  <c r="V10" i="2"/>
  <c r="W10" i="2"/>
  <c r="X10" i="2"/>
  <c r="B11" i="2"/>
  <c r="C11" i="2"/>
  <c r="D11" i="2"/>
  <c r="E11" i="2"/>
  <c r="F11" i="2"/>
  <c r="G11" i="2"/>
  <c r="H11" i="2"/>
  <c r="I11" i="2"/>
  <c r="J11" i="2"/>
  <c r="M11" i="2"/>
  <c r="N11" i="2"/>
  <c r="O11" i="2"/>
  <c r="P11" i="2"/>
  <c r="Q11" i="2"/>
  <c r="R11" i="2"/>
  <c r="S11" i="2"/>
  <c r="T11" i="2"/>
  <c r="U11" i="2"/>
  <c r="V11" i="2"/>
  <c r="W11" i="2"/>
  <c r="X11" i="2"/>
  <c r="B12" i="2"/>
  <c r="C12" i="2"/>
  <c r="D12" i="2"/>
  <c r="E12" i="2"/>
  <c r="F12" i="2"/>
  <c r="G12" i="2"/>
  <c r="H12" i="2"/>
  <c r="I12" i="2"/>
  <c r="J12" i="2"/>
  <c r="M12" i="2"/>
  <c r="N12" i="2"/>
  <c r="O12" i="2"/>
  <c r="P12" i="2"/>
  <c r="Q12" i="2"/>
  <c r="R12" i="2"/>
  <c r="S12" i="2"/>
  <c r="T12" i="2"/>
  <c r="U12" i="2"/>
  <c r="V12" i="2"/>
  <c r="W12" i="2"/>
  <c r="X12" i="2"/>
  <c r="B13" i="2"/>
  <c r="C13" i="2"/>
  <c r="D13" i="2"/>
  <c r="E13" i="2"/>
  <c r="F13" i="2"/>
  <c r="G13" i="2"/>
  <c r="H13" i="2"/>
  <c r="I13" i="2"/>
  <c r="J13" i="2"/>
  <c r="M13" i="2"/>
  <c r="N13" i="2"/>
  <c r="O13" i="2"/>
  <c r="P13" i="2"/>
  <c r="Q13" i="2"/>
  <c r="R13" i="2"/>
  <c r="S13" i="2"/>
  <c r="T13" i="2"/>
  <c r="U13" i="2"/>
  <c r="V13" i="2"/>
  <c r="W13" i="2"/>
  <c r="X13" i="2"/>
  <c r="B14" i="2"/>
  <c r="C14" i="2"/>
  <c r="D14" i="2"/>
  <c r="E14" i="2"/>
  <c r="F14" i="2"/>
  <c r="G14" i="2"/>
  <c r="H14" i="2"/>
  <c r="I14" i="2"/>
  <c r="J14" i="2"/>
  <c r="M14" i="2"/>
  <c r="N14" i="2"/>
  <c r="O14" i="2"/>
  <c r="P14" i="2"/>
  <c r="Q14" i="2"/>
  <c r="R14" i="2"/>
  <c r="S14" i="2"/>
  <c r="T14" i="2"/>
  <c r="U14" i="2"/>
  <c r="V14" i="2"/>
  <c r="W14" i="2"/>
  <c r="X14" i="2"/>
  <c r="B15" i="2"/>
  <c r="C15" i="2"/>
  <c r="D15" i="2"/>
  <c r="E15" i="2"/>
  <c r="F15" i="2"/>
  <c r="G15" i="2"/>
  <c r="H15" i="2"/>
  <c r="I15" i="2"/>
  <c r="J15" i="2"/>
  <c r="M15" i="2"/>
  <c r="N15" i="2"/>
  <c r="O15" i="2"/>
  <c r="P15" i="2"/>
  <c r="Q15" i="2"/>
  <c r="R15" i="2"/>
  <c r="S15" i="2"/>
  <c r="T15" i="2"/>
  <c r="U15" i="2"/>
  <c r="V15" i="2"/>
  <c r="W15" i="2"/>
  <c r="X15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A27" i="2"/>
  <c r="C27" i="2"/>
  <c r="D27" i="2"/>
  <c r="E27" i="2"/>
  <c r="P27" i="2" s="1"/>
  <c r="F27" i="2"/>
  <c r="G27" i="2"/>
  <c r="H27" i="2"/>
  <c r="I27" i="2"/>
  <c r="J27" i="2"/>
  <c r="K27" i="2"/>
  <c r="L27" i="2"/>
  <c r="M27" i="2"/>
  <c r="N27" i="2"/>
  <c r="O27" i="2"/>
  <c r="A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A30" i="2"/>
  <c r="C30" i="2"/>
  <c r="D30" i="2"/>
  <c r="E30" i="2"/>
  <c r="F30" i="2"/>
  <c r="G30" i="2"/>
  <c r="H30" i="2"/>
  <c r="I30" i="2"/>
  <c r="J30" i="2"/>
  <c r="K30" i="2"/>
  <c r="L30" i="2"/>
  <c r="P30" i="2" s="1"/>
  <c r="M30" i="2"/>
  <c r="N30" i="2"/>
  <c r="O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G7" i="1"/>
  <c r="H7" i="1"/>
  <c r="I7" i="1"/>
  <c r="J7" i="1"/>
  <c r="K7" i="1"/>
  <c r="L7" i="1"/>
  <c r="M7" i="1"/>
  <c r="N7" i="1"/>
  <c r="O7" i="1"/>
  <c r="P7" i="1"/>
  <c r="Q7" i="1"/>
  <c r="R7" i="1"/>
  <c r="K16" i="1"/>
  <c r="P25" i="2" l="1"/>
  <c r="P33" i="2" s="1"/>
  <c r="K13" i="2"/>
  <c r="P26" i="2"/>
  <c r="K14" i="2"/>
  <c r="K10" i="2"/>
  <c r="P31" i="2"/>
  <c r="P23" i="2"/>
  <c r="L15" i="2"/>
  <c r="L11" i="2"/>
  <c r="P29" i="2"/>
  <c r="P28" i="2"/>
  <c r="P24" i="2"/>
  <c r="K12" i="2"/>
  <c r="J10" i="13"/>
  <c r="J11" i="13"/>
  <c r="L15" i="6"/>
  <c r="L17" i="6" s="1"/>
  <c r="E17" i="13" s="1"/>
  <c r="L18" i="13" s="1"/>
  <c r="M17" i="13" l="1"/>
  <c r="L17" i="13"/>
  <c r="M18" i="13"/>
  <c r="I17" i="13"/>
  <c r="G17" i="13"/>
  <c r="H17" i="13" s="1"/>
  <c r="F17" i="13"/>
  <c r="J17" i="13" l="1"/>
  <c r="J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il codice o ID della pratica AUA assegnato dalla piattaforma di compilaizone (es. AUA0001)</t>
        </r>
      </text>
    </comment>
    <comment ref="C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il numero totale di addetti presenti al momento della presentaizone dell'istanza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nel caso vi siano scarichi in ambiente (CIS, suolo, sottosuolo) oggetto di autorizzazione (nuova, rinnovo, modifica)</t>
        </r>
      </text>
    </comment>
    <comment ref="C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solo nel caso in cui l'unico scarico oggetto di autorizzazione è uno scarico di acque domestiche su suolo o sottosuolo.</t>
        </r>
      </text>
    </comment>
    <comment ref="C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indicare il numero di "tipologie di scarichi" oggeto di autorizzazione tenendo conto delle tipologie indicate(*): Es. sono presenti n. scarichi di acque meteoriche; n.1 scarico acque di processo: tipologia scarichi: 2)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elezionare "SI" nel caso vi siano scarichi in fognatura (bianca, nera o mista) oggetto di autorizzazione (nuova, rinnovo, modifica)</t>
        </r>
      </text>
    </comment>
    <comment ref="C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se sono presenti sostanze di cui alle tabelle 3/A e 5 dell’allegato 5, parte III, al d.lgs. n. 152/06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E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in caso di richiesta (rinnovo, nuovo, modifica) di autorizzazione alle emissioni in atmosfera ex art. 269</t>
        </r>
      </text>
    </comment>
    <comment ref="E7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indicare il numero di emissioni oggetto di autorizzazione; in caso di sole emissioni diffuse, indicare "0"</t>
        </r>
      </text>
    </comment>
    <comment ref="E1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"semplici" se presso lo stabilimento vengono svolte esclusivamente le attività disciplinate dalle dgr(*) indicate. Nel caso di emissioni derivanti sia da attività "semplici", che "ordinarie", selezionare "Ordinarie"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D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in caso di richiesta (rinnovo, nuovo, modifica) di autorizzazione alle emissioni in atmosfera ex art. 272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E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se l'istanza contiene la verifica previsionale di impatto acustico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E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se l'istanza contiene la richiesta di autorizzazione allo spandimento fanghi da depurazione in agricoltura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"SI" nel caso in cui vi sia una richiesta di rinnovo, nuova omodifica  di attività  di recupero rifiuti di cui agli art. 215, 216 d.lgs 152/06 nell'istanza AUA</t>
        </r>
      </text>
    </comment>
    <comment ref="B12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una "X" nelle caselle verdi in corrispondenza delle operazioni (una o più) oggetto di autorizzazione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"SI" nel caso in cui il SUAP abbia previsto e abbia indicato sul proprio sito, specifici oneri in materia di AUA. SI RICORDA CHE TALI ONERI SONO DI TIPO "VARIABILE": OSSIA, QUALORA PREVISTI, POTRANNO ESSERE VERSATI SUCCESSIVAMENTE ALLA PRESENTAZIONE DELL'ISTANZA (SONO COMUNQUE VINCOLANTI, OVE PREVISTI, AL FINE DELLA CHIUSURA DEL PROCEDIMENTO)</t>
        </r>
      </text>
    </comment>
    <comment ref="C8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l'importo - ove previsto - indicato dal SUAP per il procedimento AUA in questione</t>
        </r>
      </text>
    </comment>
  </commentList>
</comments>
</file>

<file path=xl/sharedStrings.xml><?xml version="1.0" encoding="utf-8"?>
<sst xmlns="http://schemas.openxmlformats.org/spreadsheetml/2006/main" count="572" uniqueCount="271">
  <si>
    <r>
      <t xml:space="preserve">ONERI DI ISTRUTTORIA - DGR N° VII/8882 del 24-04-2002
</t>
    </r>
    <r>
      <rPr>
        <sz val="11"/>
        <rFont val="Arial"/>
        <family val="2"/>
      </rPr>
      <t xml:space="preserve">da versare su: </t>
    </r>
    <r>
      <rPr>
        <b/>
        <sz val="11"/>
        <rFont val="Arial"/>
        <family val="2"/>
      </rPr>
      <t xml:space="preserve">C/C n° 52889201
</t>
    </r>
    <r>
      <rPr>
        <sz val="11"/>
        <rFont val="Arial"/>
        <family val="2"/>
      </rPr>
      <t xml:space="preserve">intestato a: </t>
    </r>
    <r>
      <rPr>
        <b/>
        <sz val="11"/>
        <rFont val="Arial"/>
        <family val="2"/>
      </rPr>
      <t xml:space="preserve">Provincia di Milano - Via Vivaio, 1 - 20122
</t>
    </r>
    <r>
      <rPr>
        <sz val="11"/>
        <rFont val="Arial"/>
        <family val="2"/>
      </rPr>
      <t xml:space="preserve">causale: </t>
    </r>
    <r>
      <rPr>
        <b/>
        <sz val="11"/>
        <rFont val="Arial"/>
        <family val="2"/>
      </rPr>
      <t>spese di istruttoria per ….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</si>
  <si>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</si>
  <si>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</si>
  <si>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</si>
  <si>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</si>
  <si>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</si>
  <si>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</si>
  <si>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</si>
  <si>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</si>
  <si>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</si>
  <si>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</si>
  <si>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</si>
  <si>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</si>
  <si>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NUOVO IMPIANTO
VARIANTE SOSTANZIALE
RINNOVO ISCRIZIONE</t>
  </si>
  <si>
    <t>RINNOVO</t>
  </si>
  <si>
    <t>VARIANTE NON SOSTANZIALE</t>
  </si>
  <si>
    <t>VOLTURAZIONE</t>
  </si>
  <si>
    <t>R13 - D15
(STOCCAGGIO)</t>
  </si>
  <si>
    <t>CARCASSAI</t>
  </si>
  <si>
    <t>R3 - R4 - R5 - D13 - D14
(CERNITA)</t>
  </si>
  <si>
    <t>R4 - R5
(DIVERSI DA CERNITA)</t>
  </si>
  <si>
    <t>R3
(COMPOSTAGGIO)</t>
  </si>
  <si>
    <t>R 10
(FANGHI IN AGRICOLTURA)</t>
  </si>
  <si>
    <t>R2 - R6 - R7 - R8 - R9 - R11 - R12
(RECUPERO)</t>
  </si>
  <si>
    <t>D1 - D5
(DISCARICA INERTI)</t>
  </si>
  <si>
    <t>D1 - D5
(DISCARICA)</t>
  </si>
  <si>
    <t>D8 - D9
(DEPURAZIONE)</t>
  </si>
  <si>
    <t>D 9
(CONSOLIDAMENTO/INERTIZZ)</t>
  </si>
  <si>
    <t>D10 - R1
(INCENERIMENTO)</t>
  </si>
  <si>
    <t>ESAME DOCUMENTAZIONE AMMINISTRATIVA</t>
  </si>
  <si>
    <t>SI</t>
  </si>
  <si>
    <t>ESAME E VALUTAZIONE PROGETTO DEFINITIVO</t>
  </si>
  <si>
    <t>SOPRALLUOGO PRELIMINARE</t>
  </si>
  <si>
    <t>2/4*</t>
  </si>
  <si>
    <r>
      <t>SOPRALLUOGHI DI CONTROLLO (</t>
    </r>
    <r>
      <rPr>
        <b/>
        <sz val="9"/>
        <color indexed="10"/>
        <rFont val="Arial"/>
        <family val="2"/>
      </rPr>
      <t>minimo 10</t>
    </r>
    <r>
      <rPr>
        <b/>
        <sz val="9"/>
        <rFont val="Arial"/>
        <family val="2"/>
      </rPr>
      <t>)</t>
    </r>
  </si>
  <si>
    <t>PREDISPOSIZIONE ATTI</t>
  </si>
  <si>
    <t>COLLAUDO FINALE</t>
  </si>
  <si>
    <t>6/4*</t>
  </si>
  <si>
    <r>
      <t xml:space="preserve">Qualora l'istruttoria sia relativa a più operazioni, per quanto attiene alle fasi:
  - </t>
    </r>
    <r>
      <rPr>
        <b/>
        <sz val="9"/>
        <rFont val="Arial"/>
        <family val="2"/>
      </rPr>
      <t xml:space="preserve">esame e valutazione progetto definitivo
  - collaudo finale
</t>
    </r>
    <r>
      <rPr>
        <sz val="9"/>
        <rFont val="Arial"/>
        <family val="2"/>
      </rPr>
      <t>dovrà essere considerata la sommatoria del numero delle ore relative a ciascuna delle singole operazioni</t>
    </r>
  </si>
  <si>
    <t>* per impianto esistente</t>
  </si>
  <si>
    <t>65,65€/ora</t>
  </si>
  <si>
    <t>NOTE: FISSATI IN 10 IL NUMERO DI SOPRALLUOGHI DI CONTROLLO</t>
  </si>
  <si>
    <t>NUOVO IMPIANTO</t>
  </si>
  <si>
    <t xml:space="preserve">
VARIANTE SOSTANZIALE</t>
  </si>
  <si>
    <t>RINNOVO ORDINARIA</t>
  </si>
  <si>
    <t>RINNOVO CON VARIANTE SOSTANZIALE</t>
  </si>
  <si>
    <t>RINNOVO CON VARIANTE NON SOSTANZIALE</t>
  </si>
  <si>
    <t>CAMBIO SEDE LEGALE O RAPPRESENTANTE  LEGALE</t>
  </si>
  <si>
    <t>CESSAZIONE</t>
  </si>
  <si>
    <t>D8 - D9
(DEPURAZIONE) Nuovo impianto</t>
  </si>
  <si>
    <t>D8 - D9
(DEPURAZIONE) Impianto esistente</t>
  </si>
  <si>
    <t>1.1 ESAME DOCUMENTAZIONE AMMINISTRATIVA</t>
  </si>
  <si>
    <t>1.2 ESAME E VALUTAZIONE PROGETTO DEFINITIVO</t>
  </si>
  <si>
    <t>no</t>
  </si>
  <si>
    <t>1.3 SOPRALLUOGO PRELIMINARE</t>
  </si>
  <si>
    <t>1.4 SOPRALLUOGHI DI CONTROLLO (minimo 10)</t>
  </si>
  <si>
    <t>1.5 PREDISPOSIZIONE ATTI</t>
  </si>
  <si>
    <t>1.6 COLLAUDO FINALE</t>
  </si>
  <si>
    <t>max</t>
  </si>
  <si>
    <t>somma</t>
  </si>
  <si>
    <t>SOPRALLUOGHI DI CONTROLLO (minimo 10)</t>
  </si>
  <si>
    <t>segnare con "X" tipo istruttoria</t>
  </si>
  <si>
    <t>Ore non dipendenti dalle operazioni</t>
  </si>
  <si>
    <t>R13 - D15
E deposito temporaneo</t>
  </si>
  <si>
    <t>Autodemolitori</t>
  </si>
  <si>
    <t xml:space="preserve"> R12 - D13 limitatamente selezione/cernita</t>
  </si>
  <si>
    <t>R4 – R5</t>
  </si>
  <si>
    <t>R3
Compreso compostaggio</t>
  </si>
  <si>
    <t xml:space="preserve">R2 - R6 - R7 - R8 - R9 - R11 – R12 – D13 – D14
</t>
  </si>
  <si>
    <t>D9
(CONSOLIDAMENTO/INERTIZZ)</t>
  </si>
  <si>
    <t>Totale ore</t>
  </si>
  <si>
    <t>segnare con "x" operazioni</t>
  </si>
  <si>
    <t>VARIANTE SOSTANZIALE</t>
  </si>
  <si>
    <t>Importo orario</t>
  </si>
  <si>
    <t>Totale oneri</t>
  </si>
  <si>
    <t>NOTE: TOLTO IL COLLAUDO FINALE PER:
NUOVO IMPIANTO
VARIANTE SOSTANZIALE
RINNOVO ISCRIZIONE</t>
  </si>
  <si>
    <t>Totale oneri:</t>
  </si>
  <si>
    <t>R10</t>
  </si>
  <si>
    <t>R13</t>
  </si>
  <si>
    <t xml:space="preserve">Calcolo degli oneri istruttori per l'autorizzazione alle 
EMISSIONI IN ATMOSFERA art. 269 D.Lgs 152/2006 </t>
  </si>
  <si>
    <t xml:space="preserve">Calcolo degli oneri istruttori per l'autorizzazione 
alle EMISSIONI IN ATMOSFERA di IMPIANTI ed ATTIVITA' IN DEROGA 
art. 272 D.Lgs 152/2006 </t>
  </si>
  <si>
    <t>Ente destinatario</t>
  </si>
  <si>
    <t>ATO</t>
  </si>
  <si>
    <t>Calcolo degli oneri istruttori per la previsione di impatto acustico di cui all'articolo 8, comma 4 o comma 6,
della legge 26 ottobre 1995, n. 447</t>
  </si>
  <si>
    <t>DETERMINAZIONE DEGLI ONERI CONNESSI ALL’ISTRUTTORIA DELLE 
DOMANDE DI AUTORIZZAZIONE ALLO SCARICO IN PUBBLICA FOGNATURA DI ATO</t>
  </si>
  <si>
    <t>ASSENZA Sostanze pericolose</t>
  </si>
  <si>
    <t>IVA</t>
  </si>
  <si>
    <t>R2, R6, R7, R8, R9, R11, R12</t>
  </si>
  <si>
    <t>Ore lavorate</t>
  </si>
  <si>
    <t>TOTALE ORE lavorate</t>
  </si>
  <si>
    <t>Tipologia operazione</t>
  </si>
  <si>
    <t>Sono presenti sostanze pericolose nello scarico?</t>
  </si>
  <si>
    <t>PRESENZA Sostanze pericolose</t>
  </si>
  <si>
    <t>Parametri generali</t>
  </si>
  <si>
    <t>versione 1.0.0</t>
  </si>
  <si>
    <t>Importo ONERI</t>
  </si>
  <si>
    <t>Oneri Gestore SII</t>
  </si>
  <si>
    <t>Oneri ARPA</t>
  </si>
  <si>
    <t>Oneri ATO</t>
  </si>
  <si>
    <t xml:space="preserve">Tariffa base </t>
  </si>
  <si>
    <t>Tariffa omnicomprensiva</t>
  </si>
  <si>
    <t>Tariffa ARPA impatto acustico</t>
  </si>
  <si>
    <t>Somma del numero di [scheda A - A1 sinottico - Tipologie catalogate] per tutti gli scarichi finali e contate una volta sola</t>
  </si>
  <si>
    <t>Calcolo degli oneri istruttori per la comunicazione all'esercizio dell'attività di recupero rifiuti gestite ai sensi dell'Allegato 1 Suballegato 1 e dell'Allegato 2 Suballegato 1 del DM 5 Febbraio 1998 e s.m.i.</t>
  </si>
  <si>
    <t>Calcolo degli oneri istruttori per la comunicazione all'esercizio dell'attività di recupero rifiuti gestite ai sensi del DM 161/2002</t>
  </si>
  <si>
    <t>Determinare le 'R' di tutte le operazioni di recupero indicate nella scheda G2</t>
  </si>
  <si>
    <t>Calcolo degli oneri istruttori per l'autorizzazione scarichi in 
CORPO IDRICO SUPERFICIALE 
/SUOLO/STRATI SUPERFICIALI DEL SOTTOSUOLO di acque reflue di cui al capo 
II del titolo IV della sezione II della Parte terza del D.lgs. 3 aprile 2006, n. 152;</t>
  </si>
  <si>
    <t>Parametri</t>
  </si>
  <si>
    <t>N° scarichi</t>
  </si>
  <si>
    <t>Importo Orario</t>
  </si>
  <si>
    <t>Intervallo</t>
  </si>
  <si>
    <t xml:space="preserve">Scheda A - presenza sostanze pericolose: A4 - Descrizione scarichi / Presenza sostanze pericolose: si alla prima o alla seconda domanda </t>
  </si>
  <si>
    <t>Nota:
- risposta SI =&gt; semplici (più eventuali ordinarie)
- risposta NO =&gt; ordinarie
Eventuali situazioni di SI='semplici' che coesistono con 'ordinarie' vengono trattate come semplici.</t>
  </si>
  <si>
    <t>(IVA esclusa)</t>
  </si>
  <si>
    <t>Tariffa (IVA esclusa)</t>
  </si>
  <si>
    <t>(Tariffe IVA esclusa)</t>
  </si>
  <si>
    <t>SUAP</t>
  </si>
  <si>
    <t>Eventuali oneri da corrispondere al SUAP</t>
  </si>
  <si>
    <t>Titolo Richiesto</t>
  </si>
  <si>
    <t>Costo 
FISSO</t>
  </si>
  <si>
    <t>Costo 
VARIABILE</t>
  </si>
  <si>
    <t>Scarichi IN FOGNATURA di acque reflue di cui al capo II del titolo IV della sezione II della Parte terza del D.lgs. 3  aprile 2006, n. 152;
(Rif. Modulistica Regionale, SCHEDA A)</t>
  </si>
  <si>
    <t>Scarichi IN ACQUE SUPERFICIALI, SUOLO E SOTTOSUOLO di acque reflue di cui al capo II del titolo IV della sezione II della Parte terza del D.lgs. 3 aprile 2006, n. 152;
(Rif. Modulistica Regionale, SCHEDA A)</t>
  </si>
  <si>
    <t>Emissioni in atmosfera per gli stabilimenti di cui all’articolo 269 del D.lgs. 3  aprile 2006, n. 152;
(Rif. Modulistica Regionale, SCHEDA C)</t>
  </si>
  <si>
    <t>Emissioni in atmosfera per gli impianti e attività di cui all’articolo 272 del D.lgs. 3  aprile 2006, n. 152; 
(Rif. Modulistica Regionale, SCHEDA D)</t>
  </si>
  <si>
    <t>Previsione di impatto acustico di cui all'articolo 8, comma 4 o comma 6,
della legge 26 ottobre 1995, n. 447
(Rif. Modulistica Regionale, SCHEDA E)</t>
  </si>
  <si>
    <t>Utilizzo dei fanghi derivanti dal processo di depurazione in agricoltura (di cui  all'articolo 9 del decreto legislativo 27 gennaio 1992, n. 9)
(Rif. Modulistica Regionale, SCHEDA F)</t>
  </si>
  <si>
    <t>Operazioni di recupero di rifiuti ai sensi dell' Allegato 1 Suballegato 1 e dell'Allegato 2 Suballegato 1 del DM 5 Febbraio 1998 e s.m.i.
(Rif. Modulistica Regionale, SCHEDA G1)</t>
  </si>
  <si>
    <t>Operazioni di recupero di rifiuti ai sensi del DM 161/2002
(Rif. Modulistica Regionale, SCHEDA G2)</t>
  </si>
  <si>
    <t>Eventuale sconto per certificazioni</t>
  </si>
  <si>
    <t>Tipo sconto</t>
  </si>
  <si>
    <t>Importo sconto</t>
  </si>
  <si>
    <t>Percentuale</t>
  </si>
  <si>
    <t>Eventuale sconto Piccole Aziende</t>
  </si>
  <si>
    <t>Certificazione EMAS</t>
  </si>
  <si>
    <t>Certificazione ISO14001</t>
  </si>
  <si>
    <t>Sconti per certificazioni ambientali</t>
  </si>
  <si>
    <t>Sconto per aziende di piccole dimensioni</t>
  </si>
  <si>
    <t>Aziende piccole dimensioni</t>
  </si>
  <si>
    <t>Inserire il numero totale di addetti dello stabilimento</t>
  </si>
  <si>
    <t>Numero totale addetti</t>
  </si>
  <si>
    <t>Istanza - 4.4 Caratteristiche occupazionali - Numero totale di addetti'</t>
  </si>
  <si>
    <t>Istanza - 6.3 Certificazioni ambientali - selezione di 'EMAS'</t>
  </si>
  <si>
    <t>Istanza - 6.3 Certificazioni ambientali - selezione di 'ISO14001'</t>
  </si>
  <si>
    <t>TIPO</t>
  </si>
  <si>
    <t>Sconto applicato:</t>
  </si>
  <si>
    <t>Importo
Oneri
ATO</t>
  </si>
  <si>
    <t>Importo
Oneri
ARPA</t>
  </si>
  <si>
    <t>Tariffa ATO</t>
  </si>
  <si>
    <t>Nuovo, Rinnovo, Modifica sostanziale</t>
  </si>
  <si>
    <t>Sono presenti scarichi in fognatura?</t>
  </si>
  <si>
    <t>Gestore SII - assenza</t>
  </si>
  <si>
    <t>Gestore SII - presenza</t>
  </si>
  <si>
    <t>Gestore ARPA - assenza</t>
  </si>
  <si>
    <t>Gestore ARPA - presenza</t>
  </si>
  <si>
    <t>NO</t>
  </si>
  <si>
    <t>Presenza</t>
  </si>
  <si>
    <t>Riferimenti alla modulistica</t>
  </si>
  <si>
    <t>Importo
Oneri
Gestore SII</t>
  </si>
  <si>
    <t>Tipologia istanza</t>
  </si>
  <si>
    <t>Scarichi - istr. Semplice</t>
  </si>
  <si>
    <t>Scarichi - istr. Complessa</t>
  </si>
  <si>
    <t>Scarichi - istr. Ordinaria</t>
  </si>
  <si>
    <t>Istruttoria semplice</t>
  </si>
  <si>
    <t>Istruttoria ordinaria</t>
  </si>
  <si>
    <t>Istruttoria complessa</t>
  </si>
  <si>
    <t>Attività semplici - istr. Semplice</t>
  </si>
  <si>
    <t>Attività semplici - istr. Ordinaria</t>
  </si>
  <si>
    <t>Attività semplici - istr. Complessa</t>
  </si>
  <si>
    <t>Attività ordinarie - istr. Semplice</t>
  </si>
  <si>
    <t>Attività ordinarie - istr. Ordinaria</t>
  </si>
  <si>
    <t>Attività ordinarie - istr. Complessa</t>
  </si>
  <si>
    <t>Sono presenti emissioni in atmosfera (art. 269)?</t>
  </si>
  <si>
    <t>NOTE</t>
  </si>
  <si>
    <t>NUOVA AUTORIZZAZIONE, RINNOVO, MODIF. SOSTANZIALE</t>
  </si>
  <si>
    <t xml:space="preserve">AUTORIZZAZIONE NUOVA, MOD. SOSTANZIALE </t>
  </si>
  <si>
    <t>Sono presenti emissioni in atmosfera (art. 272)?</t>
  </si>
  <si>
    <t>Calcolo degli oneri istruttori per la autorizzazione all’utilizzo dei fanghi derivanti dal processo di depurazione in agricoltura di
cui all’articolo 9 del decreto legislativo 27 gennaio 1992, n. 99</t>
  </si>
  <si>
    <t>Tariffa Pv MI spandimento Fanghi</t>
  </si>
  <si>
    <t>Istanza - Richiesta di.. - 'Nuova' autorizzazione, 'rinnovo' 'modifica sostanziale'</t>
  </si>
  <si>
    <t>Richiesta di autorizzazione all’utilizzo dei fanghi derivanti dal processo di depurazione in agricoltura?</t>
  </si>
  <si>
    <t>NUOVA, RINNOVO, MODIF.SOSTANZIALE</t>
  </si>
  <si>
    <t>R1</t>
  </si>
  <si>
    <t>Provincia/
CM</t>
  </si>
  <si>
    <t>Importo non scontato</t>
  </si>
  <si>
    <t>Importo scontato 
per certificazioni</t>
  </si>
  <si>
    <t>Importo da versare</t>
  </si>
  <si>
    <t>Gestore S.I.I. 
(IVA compresa)</t>
  </si>
  <si>
    <t>ARPA 
(IVA compresa)</t>
  </si>
  <si>
    <t>Eventuali oneri richiesti dal SUAP</t>
  </si>
  <si>
    <t>Importo</t>
  </si>
  <si>
    <t>Importo degli Oneri richiesti</t>
  </si>
  <si>
    <t>Occorre presentare la previsione di impatto acustico (art. 8 )?</t>
  </si>
  <si>
    <t>Num. dip. aziende piccole dimensioni</t>
  </si>
  <si>
    <t>Importo
Oneri</t>
  </si>
  <si>
    <t>** Dato che al momento non esiste un controllo che verifica la congruenza dei dati tra 'istanza' e 'informazioni sugli scarichi' (un utente potrebbe indicare istanza con 'scarichi in fognatura' e poi indicare solo scarichi in CIS) quella che comanda è la seconda condizione</t>
  </si>
  <si>
    <t>Oneri Provincia/CM</t>
  </si>
  <si>
    <t>5 - Istanza - Richiesta di.. - 'Nuova', 'Rinnovo', 'Modif. sostanziale' autorizzazione</t>
  </si>
  <si>
    <t>5 - Istanza / Deve essere selezionato 'G2 - Rifiuti pericolosi'
5 - Istanza - Richiesta di.. - 'Nuova', 'Rinnovo', 'Modif. sostanziale' autorizzazione</t>
  </si>
  <si>
    <t>Rif. DGR 888/2002</t>
  </si>
  <si>
    <t>Vai al riepilogo</t>
  </si>
  <si>
    <t>E' presente un unico scarico di acque domestiche su suolo o sottosuolo?</t>
  </si>
  <si>
    <t>Singolo scarico domestico suolo/sott</t>
  </si>
  <si>
    <t>Numero di tipologie di acque reflue (*)</t>
  </si>
  <si>
    <t>(*) Tipologie:
- acque reflue di processo
- acque di raffreddamento indiretto
- acque meteoriche o di lavaggio aree esterne
- acque reflue domestiche o assimilate
- scarichi lavaggio inerti in lago di cava</t>
  </si>
  <si>
    <t>Tariffa Base R1, R10</t>
  </si>
  <si>
    <t>Tariffa base</t>
  </si>
  <si>
    <t>Tariffa Base &lt;&gt; R1, R10</t>
  </si>
  <si>
    <t>Tariffa base R1, R10</t>
  </si>
  <si>
    <t>Tariffa base altre attività</t>
  </si>
  <si>
    <t>Tariffa variabili altre attività</t>
  </si>
  <si>
    <t>R3, R4, R5 (solo cernita)</t>
  </si>
  <si>
    <t>R4, R5</t>
  </si>
  <si>
    <t>R3 (compreso compostaggio)</t>
  </si>
  <si>
    <t>Sono previste attività di recupero rifiuti gestite ai sensi dell'Allegato 1 Suballegato 1 e dell'Allegato 2 Suballegato 1 del DM 5 Febbraio 1998 e s.m.i.?</t>
  </si>
  <si>
    <t>Sono previste attività di recupero rifiuti gestite ai sensi del DM 161/2002?</t>
  </si>
  <si>
    <t>Eventuali oneri aggiuntivi</t>
  </si>
  <si>
    <t>Eventuali altri oneri richiesti</t>
  </si>
  <si>
    <t>Compilare le celle in verde</t>
  </si>
  <si>
    <t>Importo degli ulteriori Oneri</t>
  </si>
  <si>
    <t>Ente Destinatario</t>
  </si>
  <si>
    <t>Comune</t>
  </si>
  <si>
    <t>Sono richiesti ulteriori Oneri Istruttori?</t>
  </si>
  <si>
    <t>IL SUAP richiede il pagamento di Oneri Istruttori?</t>
  </si>
  <si>
    <t>Selezionare il tipo di attività</t>
  </si>
  <si>
    <t>Tipo attività</t>
  </si>
  <si>
    <t>Semplici</t>
  </si>
  <si>
    <t>Ordinarie</t>
  </si>
  <si>
    <t>Sono presenti scarichi in ambiente (CIS, suolo, sottosuolo)?</t>
  </si>
  <si>
    <t>Numero di punti di emissione</t>
  </si>
  <si>
    <t>segnare con "x" le operazioni (una o più) oggetto di autorizzazione</t>
  </si>
  <si>
    <t>Selezionare le certificazioni possedute</t>
  </si>
  <si>
    <t>CODICE PRATICA AUA</t>
  </si>
  <si>
    <t>Calcolo oneri - Parte Generale</t>
  </si>
  <si>
    <t>Riferimenti alla modulistica AUA</t>
  </si>
  <si>
    <t>Riferimenti alla dgr 3827/2015 ("tariffario AUA")</t>
  </si>
  <si>
    <t>cap. 1 - paragrafo 1.6 "sconti": (40% per "EMAS"; 30% per "ISO 14001): gli sconti non sono tra loro cumulabili</t>
  </si>
  <si>
    <r>
      <t xml:space="preserve">cap. 1 - paragrafo 1.6 "sconti": (10% per attività con num. Dipendenti </t>
    </r>
    <r>
      <rPr>
        <b/>
        <sz val="9"/>
        <rFont val="Calibri"/>
        <family val="2"/>
      </rPr>
      <t xml:space="preserve">≤ </t>
    </r>
    <r>
      <rPr>
        <b/>
        <sz val="9"/>
        <rFont val="Arial"/>
        <family val="2"/>
      </rPr>
      <t>5) -  lo sconto si aggiunge a quelli per certificazione ambientali</t>
    </r>
  </si>
  <si>
    <t xml:space="preserve">Riferimenti alla modulistica </t>
  </si>
  <si>
    <t>5 - Istanza /  'A - Scarico In altro recapito' **
A1 - Tipologia di recapito / selezione: corpo idrico superficiale, suolo/strati superficiali sottosuolo o corpo idrico sotterraneo**
5 - Istanza: selezionato tra 'Nuovo', 'Rinnovo' o 'Modifica sostanziale'</t>
  </si>
  <si>
    <t>Cap.2 - par.A2 "autorizzazione allo scarico in ambiente"</t>
  </si>
  <si>
    <t>5 -istanza /A.1 "quadro sinottico degli scarici"</t>
  </si>
  <si>
    <t>5 - Istanza /selezione 'A - Scarico In fognatura' **
Scheda A - A1 - Tipologia di recapito / selezione: recapito in fognatura (bianca, nera o mista)
5 - Istanza: deve essere selezionato uno tra 'Nuovo', 'Rinnovo' o 'Modifica sostanziale'</t>
  </si>
  <si>
    <t>Cap. 2 - Par. A1 "autorizzazione allo scarico in fognatura"</t>
  </si>
  <si>
    <t>5 - Istanza /  selezione 'C- Emissioni in atmosfera -ex. 269'
5 - Istanza: selezione 'Nuovo', 'Rinnovo' o 'Modifica sostanziale'</t>
  </si>
  <si>
    <t>istanza - ID pratica AUA intestazione modulistica AUA</t>
  </si>
  <si>
    <t>Cap.2 - par.A2-  Nota 3 - Autorizzazione scarico in fognatura;</t>
  </si>
  <si>
    <t>Cap. 2, paragrafo C - autorizzazione alle emissioni in atmosfera"</t>
  </si>
  <si>
    <t>(*) attività "semplici"
- dgr 196/2005;
- dgr 11667/2002;
- dgr 16103/2004;
- dgr 3780/2012;
- dgr 3792/2012;</t>
  </si>
  <si>
    <t xml:space="preserve">Tipo di attività:
5 - Istanza / 'C1- Punti di emissione' / Alla domanda: 'Nell'impianto esistono attività cosiddette semplici ai sensi della normativa regionale?  
</t>
  </si>
  <si>
    <t>Cap. 2 - Par.D "autorizzazione alle emissioni ex art. 272"</t>
  </si>
  <si>
    <t>5 - Istanza / selezione 'D- Emissioni in atmosfera -ex. 272'</t>
  </si>
  <si>
    <t>5 - Istanza /selezione 'E - La comunicazione o nulla osta previsione impatto acustico ...'</t>
  </si>
  <si>
    <t>Cap. 2, paragrafo E - comunicazione di cui allart.8…della L.447/1995"</t>
  </si>
  <si>
    <t>5 - Istanza /selezione 'L’autorizzazione all'utilizzo dei fanghi derivanti dal processo di depurazione in agricoltura….</t>
  </si>
  <si>
    <r>
      <t xml:space="preserve">Cap. 2, paragrafo F - "autorizzazione all'utilizzo fanghi da depurazione…";                                                          </t>
    </r>
    <r>
      <rPr>
        <b/>
        <sz val="9"/>
        <rFont val="Arial"/>
        <family val="2"/>
      </rPr>
      <t>dgr 8882/2002</t>
    </r>
    <r>
      <rPr>
        <sz val="9"/>
        <rFont val="Arial"/>
        <family val="2"/>
      </rPr>
      <t xml:space="preserve"> "criteri per la determinaizone degli oneri tariffari per operaizoni di smaltimento e/o recupero"</t>
    </r>
  </si>
  <si>
    <t>5 - Istanza / selezione 'G1 - Rifiuti Non pericolosi'
5 - Istanza - Richiesta di.. - 'Nuova', 'Rinnovo', 'Modif. sostanziale' autorizzazione</t>
  </si>
  <si>
    <r>
      <t xml:space="preserve">Cap. 2, paragrafo G1 - "comunicazioni in materia di rifiuti di cui agli artt. 215, 216..";                                                          </t>
    </r>
    <r>
      <rPr>
        <b/>
        <sz val="9"/>
        <rFont val="Arial"/>
        <family val="2"/>
      </rPr>
      <t>dgr 8882/2002</t>
    </r>
    <r>
      <rPr>
        <sz val="9"/>
        <rFont val="Arial"/>
        <family val="2"/>
      </rPr>
      <t xml:space="preserve"> "criteri per la determinaizone degli oneri tariffari per operaizoni di smaltimento e/o recupero"</t>
    </r>
  </si>
  <si>
    <t>Rif. DGR 8882/2002</t>
  </si>
  <si>
    <t>operazioni di recupero oggetto di autorizzazione AUA</t>
  </si>
  <si>
    <r>
      <t>ATTENZIONE: in caso di presenza di più operazioni di recupero, vale quanto previsto nella dgr 8882/2002, ossia: "</t>
    </r>
    <r>
      <rPr>
        <i/>
        <sz val="9"/>
        <rFont val="Arial"/>
        <family val="2"/>
      </rPr>
      <t>qualora l'istruttoria sia relativa a più operazioni, per quanto attiene alle fasi "esame e valutazione progetto definitivo" e "collaudo finale inteso quale verifica di rispondenza dell'impianto al progetto autorizzato", dovrà essere considerata la sommatoria del numero delle ore relative a ciascuna delle singole operazioni". Resta invece fissa la quota reltive alle altr vosi individuate dalla stessa dgr.</t>
    </r>
  </si>
  <si>
    <t>Cap. 1, paragrafo 1.2 'Oneri SUAP'</t>
  </si>
  <si>
    <t>SUAP destinatario</t>
  </si>
  <si>
    <r>
      <t xml:space="preserve">Calcolo degli oneri istruttori per l'Autorizzazione Unica Ambientale
</t>
    </r>
    <r>
      <rPr>
        <b/>
        <sz val="12"/>
        <rFont val="Arial"/>
        <family val="2"/>
      </rPr>
      <t>ai sensi e per gli effetti del D.P.R 13 marzo 2013, n. 59</t>
    </r>
  </si>
  <si>
    <t>GUIDA ALLA COMPILAZIONE:</t>
  </si>
  <si>
    <t>- inserire i dati richiesti nelle caselle di color “Verde chiaro”;</t>
  </si>
  <si>
    <t>- Inserire nell'Istanza, alla sezione "Spese Istruttorie", gli oneri ottenuti dal presente foglio di calcolo ed i relativi destinatari</t>
  </si>
  <si>
    <t>- stampare e allegare (previa scansione) il foglio di riepilogo all’istanza AUA;</t>
  </si>
  <si>
    <t xml:space="preserve">Il foglio di calcolo è costituito da una serie di fogli:
- il presente (PARTE GENERALE) che contiene le informazioni di carattere ‘Trasversale’ (Identificativo pratica AUA, presenza di certificazioni ambientali, numero addetti) funzionali alla determinazione delle tariffe relative ai vari titoli richiesti nell’AUA;
- fogli ‘settoriali’, uno per tipologia di titolo (oggetto di tariffe) potenzialmente richiedibile in ambito AUA;
- un foglio dedicato all’inserimento degli oneri per i SUAP, laddove i SUAP ne abbiamo dato evidenza sul proprio sito;
- un foglio di “RIEPILOGO” nel quale vengono riassunti gli importi da versare, i relativi destinatari (Provincia/Città Metropolitana, ATO, Gestore S.I.I o ARPA), gli eventuali sconti applicati ed i parametri considerati al fine della determinazione della Tariffa.                                                                
</t>
  </si>
  <si>
    <t xml:space="preserve">Sono inseriti, in ogni foglio, una serie di supporti alla compilazione nelle seguenti modalità:
- nelle celle “azzurre” i riferimenti alle sezioni della modulistica AUA cui si può fare riferimento per raccogliere le informazioni richieste;
- nelle celle “viola” i riferimenti ai capitoli/paragrafi della dgr 3827/2015 “tariffario regionale AUA” ove tali aspetti sono stati disciplinati o ad eventuali ulteriori delibere richiamate nel tariffario stesso (es. dgr 8882/2002 per le comunicazione semplificate rifiuti);
- nelle celle “verde chiaro” indicazioni in forma di COMMENTI in merito ai valori da inserire.
</t>
  </si>
  <si>
    <r>
      <t>Il Gestore dovrà:
- inserire i dati richiesti nelle caselle di color “</t>
    </r>
    <r>
      <rPr>
        <b/>
        <sz val="10"/>
        <rFont val="Arial"/>
        <family val="2"/>
      </rPr>
      <t>Verde chiaro</t>
    </r>
    <r>
      <rPr>
        <sz val="10"/>
        <rFont val="Arial"/>
        <family val="2"/>
      </rPr>
      <t xml:space="preserve">”;
- Inserire nell'Istanza, alla sezione "Spese Istruttorie", gli oneri ottenuti dal presente foglio di calcolo ed i relativi destinatari
- stampare e allegare (previa scansione) il foglio di riepilogo all’istanza AUA;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</si>
</sst>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\-??_-;_-@_-"/>
    <numFmt numFmtId="165" formatCode="_-* #,##0_-;\-* #,##0_-;_-* \-??_-;_-@_-"/>
    <numFmt numFmtId="166" formatCode="&quot;€ &quot;#,##0.00"/>
    <numFmt numFmtId="167" formatCode="#,##0\ [$€-1];[Red]\-#,##0\ [$€-1]"/>
    <numFmt numFmtId="168" formatCode="_-&quot;€ &quot;* #,##0.00_-;&quot;-€ &quot;* #,##0.00_-;_-&quot;€ &quot;* \-??_-;_-@_-"/>
    <numFmt numFmtId="169" formatCode="&quot;€&quot;\ #,##0.00"/>
    <numFmt numFmtId="170" formatCode="&quot;€&quot;\ #,##0"/>
  </numFmts>
  <fonts count="34" x14ac:knownFonts="1"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14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Calibri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2"/>
        <bgColor indexed="2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3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0" fillId="0" borderId="0" applyFill="0" applyBorder="0" applyAlignment="0" applyProtection="0"/>
    <xf numFmtId="168" fontId="10" fillId="0" borderId="0" applyFill="0" applyBorder="0" applyAlignment="0" applyProtection="0"/>
    <xf numFmtId="9" fontId="10" fillId="0" borderId="0" applyFont="0" applyFill="0" applyBorder="0" applyAlignment="0" applyProtection="0"/>
  </cellStyleXfs>
  <cellXfs count="5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textRotation="90" wrapText="1"/>
    </xf>
    <xf numFmtId="0" fontId="4" fillId="0" borderId="0" xfId="0" applyFont="1" applyAlignment="1">
      <alignment horizontal="center" vertical="center" textRotation="90"/>
    </xf>
    <xf numFmtId="49" fontId="5" fillId="0" borderId="0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left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center" vertical="center"/>
    </xf>
    <xf numFmtId="0" fontId="0" fillId="0" borderId="0" xfId="0" applyAlignment="1"/>
    <xf numFmtId="49" fontId="5" fillId="0" borderId="0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/>
    <xf numFmtId="0" fontId="5" fillId="0" borderId="1" xfId="0" applyFont="1" applyBorder="1" applyAlignment="1">
      <alignment horizontal="left" vertical="center" wrapText="1"/>
    </xf>
    <xf numFmtId="165" fontId="0" fillId="0" borderId="1" xfId="2" applyNumberFormat="1" applyFont="1" applyFill="1" applyBorder="1" applyAlignment="1" applyProtection="1">
      <alignment horizontal="right" vertical="center"/>
    </xf>
    <xf numFmtId="165" fontId="0" fillId="2" borderId="1" xfId="2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right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top" textRotation="90" wrapText="1"/>
      <protection hidden="1"/>
    </xf>
    <xf numFmtId="0" fontId="4" fillId="0" borderId="0" xfId="0" applyFont="1" applyAlignment="1" applyProtection="1">
      <alignment horizontal="center" vertical="center" textRotation="90"/>
      <protection hidden="1"/>
    </xf>
    <xf numFmtId="0" fontId="0" fillId="0" borderId="0" xfId="0" applyAlignment="1" applyProtection="1">
      <protection hidden="1"/>
    </xf>
    <xf numFmtId="49" fontId="5" fillId="0" borderId="0" xfId="0" applyNumberFormat="1" applyFont="1" applyBorder="1" applyAlignment="1" applyProtection="1">
      <alignment horizontal="center" vertical="center" wrapText="1"/>
      <protection hidden="1"/>
    </xf>
    <xf numFmtId="165" fontId="0" fillId="0" borderId="1" xfId="2" applyNumberFormat="1" applyFont="1" applyFill="1" applyBorder="1" applyAlignment="1" applyProtection="1">
      <alignment horizontal="right" vertical="center"/>
      <protection hidden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0" borderId="0" xfId="0" applyFont="1" applyProtection="1">
      <protection hidden="1"/>
    </xf>
    <xf numFmtId="0" fontId="5" fillId="6" borderId="4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Protection="1">
      <protection hidden="1"/>
    </xf>
    <xf numFmtId="166" fontId="1" fillId="8" borderId="1" xfId="0" applyNumberFormat="1" applyFont="1" applyFill="1" applyBorder="1" applyAlignment="1" applyProtection="1">
      <alignment horizontal="right" vertical="center"/>
      <protection hidden="1"/>
    </xf>
    <xf numFmtId="0" fontId="0" fillId="8" borderId="1" xfId="0" applyFill="1" applyBorder="1" applyAlignment="1" applyProtection="1"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left" vertical="top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165" fontId="10" fillId="8" borderId="4" xfId="2" applyNumberFormat="1" applyFont="1" applyFill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167" fontId="19" fillId="0" borderId="0" xfId="0" applyNumberFormat="1" applyFont="1" applyFill="1" applyAlignment="1" applyProtection="1">
      <alignment vertical="top" wrapText="1"/>
      <protection hidden="1"/>
    </xf>
    <xf numFmtId="0" fontId="5" fillId="14" borderId="6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locked="0" hidden="1"/>
    </xf>
    <xf numFmtId="0" fontId="2" fillId="8" borderId="6" xfId="0" applyFont="1" applyFill="1" applyBorder="1" applyAlignment="1" applyProtection="1">
      <alignment horizontal="left" vertical="center" wrapText="1"/>
      <protection hidden="1"/>
    </xf>
    <xf numFmtId="0" fontId="14" fillId="0" borderId="0" xfId="1" applyAlignment="1" applyProtection="1">
      <alignment horizontal="left" vertical="top" wrapText="1"/>
      <protection hidden="1"/>
    </xf>
    <xf numFmtId="0" fontId="0" fillId="0" borderId="6" xfId="0" applyBorder="1" applyProtection="1">
      <protection hidden="1"/>
    </xf>
    <xf numFmtId="0" fontId="1" fillId="0" borderId="0" xfId="0" applyFont="1" applyProtection="1">
      <protection hidden="1"/>
    </xf>
    <xf numFmtId="0" fontId="5" fillId="6" borderId="6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left"/>
      <protection hidden="1"/>
    </xf>
    <xf numFmtId="0" fontId="11" fillId="0" borderId="15" xfId="0" applyFont="1" applyBorder="1" applyAlignment="1">
      <alignment horizontal="left" vertical="center"/>
    </xf>
    <xf numFmtId="0" fontId="11" fillId="0" borderId="25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left" vertical="center" wrapText="1" indent="1"/>
      <protection hidden="1"/>
    </xf>
    <xf numFmtId="0" fontId="17" fillId="0" borderId="0" xfId="0" applyFont="1" applyAlignment="1" applyProtection="1">
      <protection hidden="1"/>
    </xf>
    <xf numFmtId="0" fontId="5" fillId="0" borderId="0" xfId="0" applyFont="1" applyFill="1" applyBorder="1" applyAlignment="1" applyProtection="1">
      <alignment horizontal="left" vertical="center" wrapText="1" indent="1"/>
      <protection hidden="1"/>
    </xf>
    <xf numFmtId="0" fontId="5" fillId="0" borderId="1" xfId="0" applyFont="1" applyBorder="1" applyAlignment="1" applyProtection="1">
      <alignment horizontal="left" vertical="center" wrapText="1" indent="1"/>
      <protection hidden="1"/>
    </xf>
    <xf numFmtId="0" fontId="0" fillId="0" borderId="0" xfId="0" applyBorder="1" applyProtection="1">
      <protection hidden="1"/>
    </xf>
    <xf numFmtId="0" fontId="0" fillId="0" borderId="27" xfId="0" applyFont="1" applyFill="1" applyBorder="1" applyAlignment="1" applyProtection="1">
      <alignment horizontal="left" vertical="top" wrapText="1"/>
      <protection hidden="1"/>
    </xf>
    <xf numFmtId="169" fontId="13" fillId="15" borderId="6" xfId="0" applyNumberFormat="1" applyFont="1" applyFill="1" applyBorder="1" applyAlignment="1">
      <alignment horizontal="right" vertical="top"/>
    </xf>
    <xf numFmtId="169" fontId="13" fillId="15" borderId="7" xfId="0" applyNumberFormat="1" applyFont="1" applyFill="1" applyBorder="1" applyAlignment="1">
      <alignment horizontal="right" vertical="top"/>
    </xf>
    <xf numFmtId="169" fontId="13" fillId="15" borderId="28" xfId="0" applyNumberFormat="1" applyFont="1" applyFill="1" applyBorder="1" applyAlignment="1">
      <alignment horizontal="right" vertical="top"/>
    </xf>
    <xf numFmtId="9" fontId="13" fillId="0" borderId="6" xfId="0" applyNumberFormat="1" applyFont="1" applyBorder="1" applyAlignment="1" applyProtection="1">
      <alignment horizontal="right" vertical="top"/>
      <protection hidden="1"/>
    </xf>
    <xf numFmtId="9" fontId="13" fillId="0" borderId="7" xfId="0" applyNumberFormat="1" applyFont="1" applyBorder="1" applyAlignment="1" applyProtection="1">
      <alignment horizontal="right" vertical="top"/>
      <protection hidden="1"/>
    </xf>
    <xf numFmtId="9" fontId="13" fillId="0" borderId="28" xfId="0" applyNumberFormat="1" applyFont="1" applyBorder="1" applyAlignment="1" applyProtection="1">
      <alignment horizontal="right" vertical="top"/>
      <protection hidden="1"/>
    </xf>
    <xf numFmtId="9" fontId="13" fillId="0" borderId="28" xfId="0" applyNumberFormat="1" applyFont="1" applyFill="1" applyBorder="1" applyAlignment="1" applyProtection="1">
      <alignment horizontal="right" vertical="top"/>
      <protection hidden="1"/>
    </xf>
    <xf numFmtId="169" fontId="13" fillId="15" borderId="6" xfId="0" applyNumberFormat="1" applyFont="1" applyFill="1" applyBorder="1" applyAlignment="1" applyProtection="1">
      <alignment horizontal="right" vertical="top"/>
      <protection hidden="1"/>
    </xf>
    <xf numFmtId="169" fontId="13" fillId="15" borderId="33" xfId="0" applyNumberFormat="1" applyFont="1" applyFill="1" applyBorder="1" applyAlignment="1" applyProtection="1">
      <alignment horizontal="right" vertical="top"/>
      <protection hidden="1"/>
    </xf>
    <xf numFmtId="169" fontId="13" fillId="15" borderId="28" xfId="0" applyNumberFormat="1" applyFont="1" applyFill="1" applyBorder="1" applyAlignment="1" applyProtection="1">
      <alignment horizontal="right" vertical="top"/>
      <protection hidden="1"/>
    </xf>
    <xf numFmtId="0" fontId="8" fillId="7" borderId="0" xfId="0" applyFont="1" applyFill="1" applyBorder="1" applyAlignment="1" applyProtection="1">
      <alignment horizontal="left" vertical="top"/>
      <protection hidden="1"/>
    </xf>
    <xf numFmtId="0" fontId="1" fillId="0" borderId="19" xfId="0" applyFont="1" applyBorder="1" applyAlignment="1" applyProtection="1">
      <alignment horizontal="left" vertical="center" wrapText="1"/>
      <protection hidden="1"/>
    </xf>
    <xf numFmtId="0" fontId="1" fillId="0" borderId="20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6" borderId="6" xfId="0" applyFont="1" applyFill="1" applyBorder="1" applyAlignment="1" applyProtection="1">
      <alignment horizontal="center" vertical="center" wrapText="1"/>
      <protection locked="0" hidden="1"/>
    </xf>
    <xf numFmtId="0" fontId="11" fillId="6" borderId="6" xfId="0" applyFont="1" applyFill="1" applyBorder="1" applyAlignment="1" applyProtection="1">
      <alignment horizontal="center" vertical="center" wrapText="1"/>
      <protection locked="0" hidden="1"/>
    </xf>
    <xf numFmtId="166" fontId="22" fillId="12" borderId="1" xfId="0" applyNumberFormat="1" applyFont="1" applyFill="1" applyBorder="1" applyAlignment="1" applyProtection="1">
      <alignment horizontal="right" vertical="center"/>
      <protection hidden="1"/>
    </xf>
    <xf numFmtId="170" fontId="22" fillId="12" borderId="1" xfId="0" applyNumberFormat="1" applyFont="1" applyFill="1" applyBorder="1" applyAlignment="1" applyProtection="1">
      <alignment horizontal="left" vertical="center"/>
      <protection hidden="1"/>
    </xf>
    <xf numFmtId="9" fontId="22" fillId="12" borderId="1" xfId="0" applyNumberFormat="1" applyFont="1" applyFill="1" applyBorder="1" applyAlignment="1" applyProtection="1">
      <alignment horizontal="left" vertical="center"/>
      <protection hidden="1"/>
    </xf>
    <xf numFmtId="166" fontId="21" fillId="12" borderId="1" xfId="0" applyNumberFormat="1" applyFont="1" applyFill="1" applyBorder="1" applyAlignment="1" applyProtection="1">
      <alignment horizontal="left" vertical="center"/>
      <protection hidden="1"/>
    </xf>
    <xf numFmtId="0" fontId="7" fillId="8" borderId="6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5" fillId="8" borderId="10" xfId="0" applyFont="1" applyFill="1" applyBorder="1" applyAlignment="1" applyProtection="1">
      <alignment horizontal="center" vertical="center" textRotation="90" wrapText="1"/>
      <protection hidden="1"/>
    </xf>
    <xf numFmtId="0" fontId="7" fillId="8" borderId="19" xfId="0" applyFont="1" applyFill="1" applyBorder="1" applyAlignment="1" applyProtection="1">
      <alignment horizontal="left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8" borderId="10" xfId="0" applyFont="1" applyFill="1" applyBorder="1" applyAlignment="1" applyProtection="1">
      <alignment horizontal="center" vertical="center" wrapText="1"/>
      <protection hidden="1"/>
    </xf>
    <xf numFmtId="0" fontId="7" fillId="7" borderId="0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" fillId="6" borderId="7" xfId="0" applyFont="1" applyFill="1" applyBorder="1" applyAlignment="1" applyProtection="1">
      <alignment horizontal="center" vertical="center" wrapText="1"/>
      <protection locked="0" hidden="1"/>
    </xf>
    <xf numFmtId="0" fontId="5" fillId="0" borderId="4" xfId="0" applyFont="1" applyFill="1" applyBorder="1" applyAlignment="1" applyProtection="1">
      <alignment horizontal="left" vertical="center" wrapText="1" indent="1"/>
      <protection hidden="1"/>
    </xf>
    <xf numFmtId="0" fontId="5" fillId="0" borderId="6" xfId="0" applyFont="1" applyBorder="1" applyAlignment="1" applyProtection="1">
      <alignment horizontal="left" vertical="center" wrapText="1" indent="1"/>
      <protection hidden="1"/>
    </xf>
    <xf numFmtId="169" fontId="13" fillId="15" borderId="8" xfId="0" applyNumberFormat="1" applyFont="1" applyFill="1" applyBorder="1" applyAlignment="1">
      <alignment horizontal="right" vertical="top"/>
    </xf>
    <xf numFmtId="9" fontId="13" fillId="0" borderId="21" xfId="0" applyNumberFormat="1" applyFont="1" applyBorder="1" applyAlignment="1" applyProtection="1">
      <alignment horizontal="right" vertical="top"/>
      <protection hidden="1"/>
    </xf>
    <xf numFmtId="169" fontId="13" fillId="15" borderId="8" xfId="0" applyNumberFormat="1" applyFont="1" applyFill="1" applyBorder="1" applyAlignment="1" applyProtection="1">
      <alignment horizontal="right" vertical="top"/>
      <protection hidden="1"/>
    </xf>
    <xf numFmtId="169" fontId="13" fillId="15" borderId="47" xfId="0" applyNumberFormat="1" applyFont="1" applyFill="1" applyBorder="1" applyAlignment="1" applyProtection="1">
      <alignment horizontal="right" vertical="top"/>
      <protection hidden="1"/>
    </xf>
    <xf numFmtId="9" fontId="0" fillId="0" borderId="24" xfId="4" applyFont="1" applyBorder="1" applyAlignment="1">
      <alignment horizontal="left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166" fontId="1" fillId="0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center" vertical="center" textRotation="90" wrapText="1"/>
      <protection hidden="1"/>
    </xf>
    <xf numFmtId="166" fontId="1" fillId="8" borderId="6" xfId="0" applyNumberFormat="1" applyFont="1" applyFill="1" applyBorder="1" applyAlignment="1" applyProtection="1">
      <alignment horizontal="left" vertical="center" indent="1"/>
      <protection hidden="1"/>
    </xf>
    <xf numFmtId="0" fontId="5" fillId="9" borderId="6" xfId="0" applyFont="1" applyFill="1" applyBorder="1" applyAlignment="1" applyProtection="1">
      <alignment horizontal="left" vertical="center" wrapText="1"/>
      <protection hidden="1"/>
    </xf>
    <xf numFmtId="0" fontId="3" fillId="0" borderId="31" xfId="0" applyFont="1" applyFill="1" applyBorder="1" applyAlignment="1" applyProtection="1">
      <alignment horizontal="left" vertical="top" wrapText="1"/>
      <protection hidden="1"/>
    </xf>
    <xf numFmtId="0" fontId="3" fillId="0" borderId="21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20" fillId="0" borderId="0" xfId="1" applyFont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169" fontId="13" fillId="15" borderId="31" xfId="0" applyNumberFormat="1" applyFont="1" applyFill="1" applyBorder="1" applyAlignment="1" applyProtection="1">
      <alignment horizontal="right" vertical="top"/>
      <protection hidden="1"/>
    </xf>
    <xf numFmtId="0" fontId="23" fillId="16" borderId="5" xfId="0" applyFont="1" applyFill="1" applyBorder="1" applyAlignment="1" applyProtection="1">
      <alignment horizontal="center" vertical="center" wrapText="1"/>
      <protection hidden="1"/>
    </xf>
    <xf numFmtId="166" fontId="1" fillId="8" borderId="5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0" borderId="0" xfId="0" applyFont="1" applyAlignment="1" applyProtection="1">
      <alignment vertical="top"/>
      <protection hidden="1"/>
    </xf>
    <xf numFmtId="0" fontId="0" fillId="0" borderId="6" xfId="0" applyFont="1" applyBorder="1" applyProtection="1">
      <protection hidden="1"/>
    </xf>
    <xf numFmtId="0" fontId="0" fillId="0" borderId="0" xfId="0" applyFont="1" applyFill="1" applyBorder="1" applyAlignment="1" applyProtection="1">
      <alignment vertical="top"/>
      <protection hidden="1"/>
    </xf>
    <xf numFmtId="9" fontId="0" fillId="0" borderId="6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7" fillId="0" borderId="7" xfId="0" applyFont="1" applyBorder="1" applyAlignment="1" applyProtection="1">
      <alignment horizontal="left" vertical="center" wrapText="1"/>
      <protection hidden="1"/>
    </xf>
    <xf numFmtId="0" fontId="17" fillId="0" borderId="7" xfId="0" applyFont="1" applyBorder="1" applyProtection="1">
      <protection hidden="1"/>
    </xf>
    <xf numFmtId="0" fontId="13" fillId="0" borderId="21" xfId="0" applyFont="1" applyBorder="1" applyAlignment="1" applyProtection="1">
      <alignment horizontal="left" vertical="top" wrapText="1"/>
      <protection hidden="1"/>
    </xf>
    <xf numFmtId="0" fontId="17" fillId="0" borderId="21" xfId="0" applyFont="1" applyBorder="1" applyProtection="1">
      <protection hidden="1"/>
    </xf>
    <xf numFmtId="0" fontId="13" fillId="0" borderId="8" xfId="0" applyFont="1" applyBorder="1" applyAlignment="1" applyProtection="1">
      <alignment horizontal="left" vertical="top" wrapText="1"/>
      <protection hidden="1"/>
    </xf>
    <xf numFmtId="0" fontId="17" fillId="0" borderId="8" xfId="0" applyFont="1" applyBorder="1" applyProtection="1">
      <protection hidden="1"/>
    </xf>
    <xf numFmtId="0" fontId="0" fillId="0" borderId="16" xfId="0" applyFont="1" applyBorder="1"/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1" fillId="0" borderId="0" xfId="0" applyFont="1" applyAlignment="1" applyProtection="1">
      <protection hidden="1"/>
    </xf>
    <xf numFmtId="167" fontId="1" fillId="0" borderId="0" xfId="0" applyNumberFormat="1" applyFont="1" applyFill="1" applyAlignment="1" applyProtection="1">
      <alignment vertical="top" wrapText="1"/>
      <protection hidden="1"/>
    </xf>
    <xf numFmtId="0" fontId="5" fillId="12" borderId="1" xfId="0" applyFont="1" applyFill="1" applyBorder="1" applyAlignment="1" applyProtection="1">
      <alignment horizontal="left" vertical="center" wrapText="1"/>
      <protection hidden="1"/>
    </xf>
    <xf numFmtId="166" fontId="25" fillId="12" borderId="1" xfId="0" applyNumberFormat="1" applyFont="1" applyFill="1" applyBorder="1" applyAlignment="1" applyProtection="1">
      <alignment horizontal="left" vertical="center"/>
      <protection hidden="1"/>
    </xf>
    <xf numFmtId="9" fontId="26" fillId="12" borderId="1" xfId="0" applyNumberFormat="1" applyFont="1" applyFill="1" applyBorder="1" applyAlignment="1" applyProtection="1">
      <alignment horizontal="left" vertical="center"/>
      <protection hidden="1"/>
    </xf>
    <xf numFmtId="167" fontId="1" fillId="0" borderId="0" xfId="0" applyNumberFormat="1" applyFont="1" applyFill="1" applyAlignment="1" applyProtection="1">
      <alignment horizontal="left" vertical="top" wrapText="1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locked="0" hidden="1"/>
    </xf>
    <xf numFmtId="0" fontId="7" fillId="7" borderId="48" xfId="0" applyFont="1" applyFill="1" applyBorder="1" applyAlignment="1" applyProtection="1">
      <alignment horizontal="left" vertical="top" wrapText="1"/>
      <protection hidden="1"/>
    </xf>
    <xf numFmtId="0" fontId="5" fillId="18" borderId="48" xfId="0" applyFont="1" applyFill="1" applyBorder="1" applyAlignment="1" applyProtection="1">
      <alignment vertical="top" wrapText="1"/>
      <protection hidden="1"/>
    </xf>
    <xf numFmtId="167" fontId="5" fillId="7" borderId="48" xfId="0" applyNumberFormat="1" applyFont="1" applyFill="1" applyBorder="1" applyAlignment="1" applyProtection="1">
      <alignment vertical="top" wrapText="1"/>
      <protection hidden="1"/>
    </xf>
    <xf numFmtId="167" fontId="5" fillId="7" borderId="52" xfId="0" applyNumberFormat="1" applyFont="1" applyFill="1" applyBorder="1" applyAlignment="1" applyProtection="1">
      <alignment vertical="top" wrapText="1"/>
      <protection hidden="1"/>
    </xf>
    <xf numFmtId="167" fontId="5" fillId="7" borderId="53" xfId="0" applyNumberFormat="1" applyFont="1" applyFill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8" fillId="0" borderId="0" xfId="1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5" fillId="10" borderId="0" xfId="0" applyFont="1" applyFill="1" applyAlignment="1" applyProtection="1">
      <alignment vertical="top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29" fillId="0" borderId="0" xfId="1" applyFont="1" applyFill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6" xfId="0" applyFont="1" applyBorder="1" applyAlignment="1" applyProtection="1">
      <alignment vertical="top" wrapText="1"/>
      <protection hidden="1"/>
    </xf>
    <xf numFmtId="167" fontId="23" fillId="0" borderId="24" xfId="0" applyNumberFormat="1" applyFont="1" applyFill="1" applyBorder="1" applyAlignment="1" applyProtection="1">
      <alignment vertical="top" wrapText="1"/>
      <protection hidden="1"/>
    </xf>
    <xf numFmtId="0" fontId="1" fillId="0" borderId="6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Fill="1" applyBorder="1" applyProtection="1">
      <protection hidden="1"/>
    </xf>
    <xf numFmtId="166" fontId="1" fillId="8" borderId="6" xfId="0" applyNumberFormat="1" applyFont="1" applyFill="1" applyBorder="1" applyAlignment="1" applyProtection="1">
      <alignment horizontal="center" vertical="center"/>
      <protection hidden="1"/>
    </xf>
    <xf numFmtId="166" fontId="1" fillId="0" borderId="0" xfId="0" applyNumberFormat="1" applyFont="1" applyFill="1" applyBorder="1" applyAlignment="1" applyProtection="1">
      <alignment horizontal="center" vertical="center"/>
      <protection hidden="1"/>
    </xf>
    <xf numFmtId="167" fontId="26" fillId="13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5" fillId="8" borderId="6" xfId="0" applyFont="1" applyFill="1" applyBorder="1" applyAlignment="1" applyProtection="1">
      <alignment horizontal="left" vertical="center" wrapText="1"/>
      <protection hidden="1"/>
    </xf>
    <xf numFmtId="167" fontId="23" fillId="0" borderId="0" xfId="0" applyNumberFormat="1" applyFont="1" applyFill="1" applyAlignment="1" applyProtection="1">
      <alignment vertical="top" wrapText="1"/>
      <protection hidden="1"/>
    </xf>
    <xf numFmtId="0" fontId="1" fillId="0" borderId="7" xfId="0" applyFont="1" applyBorder="1" applyAlignment="1" applyProtection="1">
      <alignment vertical="top" wrapText="1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indent="1"/>
      <protection hidden="1"/>
    </xf>
    <xf numFmtId="0" fontId="1" fillId="0" borderId="21" xfId="0" applyFont="1" applyBorder="1" applyAlignment="1" applyProtection="1">
      <alignment vertical="top" wrapText="1"/>
      <protection hidden="1"/>
    </xf>
    <xf numFmtId="0" fontId="1" fillId="0" borderId="21" xfId="0" applyFont="1" applyBorder="1" applyAlignment="1" applyProtection="1">
      <alignment horizontal="left" vertical="center"/>
      <protection hidden="1"/>
    </xf>
    <xf numFmtId="0" fontId="1" fillId="0" borderId="21" xfId="0" applyFont="1" applyBorder="1" applyAlignment="1" applyProtection="1">
      <alignment horizontal="left" indent="1"/>
      <protection hidden="1"/>
    </xf>
    <xf numFmtId="0" fontId="1" fillId="0" borderId="8" xfId="0" applyFont="1" applyBorder="1" applyAlignment="1" applyProtection="1">
      <alignment vertical="top" wrapText="1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indent="1"/>
      <protection hidden="1"/>
    </xf>
    <xf numFmtId="0" fontId="5" fillId="0" borderId="6" xfId="0" applyFont="1" applyBorder="1" applyAlignment="1" applyProtection="1">
      <alignment horizontal="left" vertical="center" wrapText="1"/>
      <protection hidden="1"/>
    </xf>
    <xf numFmtId="0" fontId="5" fillId="0" borderId="19" xfId="0" applyFont="1" applyBorder="1" applyAlignment="1" applyProtection="1">
      <alignment vertical="center" wrapText="1"/>
      <protection hidden="1"/>
    </xf>
    <xf numFmtId="0" fontId="5" fillId="6" borderId="2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Border="1" applyProtection="1">
      <protection hidden="1"/>
    </xf>
    <xf numFmtId="166" fontId="5" fillId="8" borderId="60" xfId="0" applyNumberFormat="1" applyFont="1" applyFill="1" applyBorder="1" applyAlignment="1" applyProtection="1">
      <alignment horizontal="center" vertical="center"/>
      <protection hidden="1"/>
    </xf>
    <xf numFmtId="166" fontId="5" fillId="8" borderId="46" xfId="0" applyNumberFormat="1" applyFont="1" applyFill="1" applyBorder="1" applyAlignment="1" applyProtection="1">
      <alignment horizontal="center" vertical="center"/>
      <protection hidden="1"/>
    </xf>
    <xf numFmtId="166" fontId="5" fillId="8" borderId="48" xfId="0" applyNumberFormat="1" applyFont="1" applyFill="1" applyBorder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0" fontId="1" fillId="9" borderId="7" xfId="0" applyFont="1" applyFill="1" applyBorder="1" applyAlignment="1" applyProtection="1">
      <alignment horizontal="center" vertical="top"/>
      <protection hidden="1"/>
    </xf>
    <xf numFmtId="166" fontId="1" fillId="8" borderId="2" xfId="0" applyNumberFormat="1" applyFont="1" applyFill="1" applyBorder="1" applyAlignment="1" applyProtection="1">
      <alignment horizontal="center" vertical="center"/>
      <protection hidden="1"/>
    </xf>
    <xf numFmtId="166" fontId="1" fillId="8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left" vertical="top" wrapText="1"/>
      <protection hidden="1"/>
    </xf>
    <xf numFmtId="1" fontId="1" fillId="0" borderId="16" xfId="0" applyNumberFormat="1" applyFont="1" applyBorder="1" applyAlignment="1" applyProtection="1">
      <alignment horizontal="left" vertical="top" wrapText="1"/>
      <protection hidden="1"/>
    </xf>
    <xf numFmtId="0" fontId="1" fillId="0" borderId="0" xfId="0" applyFont="1" applyBorder="1" applyAlignment="1" applyProtection="1">
      <alignment horizontal="left" vertical="top" wrapText="1"/>
      <protection hidden="1"/>
    </xf>
    <xf numFmtId="0" fontId="1" fillId="0" borderId="15" xfId="0" applyFont="1" applyBorder="1" applyAlignment="1" applyProtection="1">
      <alignment vertical="top" wrapText="1"/>
      <protection hidden="1"/>
    </xf>
    <xf numFmtId="0" fontId="1" fillId="0" borderId="16" xfId="0" applyFont="1" applyBorder="1" applyAlignment="1" applyProtection="1">
      <alignment horizontal="left" vertical="top" wrapText="1"/>
      <protection hidden="1"/>
    </xf>
    <xf numFmtId="0" fontId="1" fillId="0" borderId="17" xfId="0" applyFont="1" applyBorder="1" applyAlignment="1" applyProtection="1">
      <alignment vertical="top" wrapText="1"/>
      <protection hidden="1"/>
    </xf>
    <xf numFmtId="0" fontId="1" fillId="0" borderId="18" xfId="0" applyFont="1" applyBorder="1" applyAlignment="1" applyProtection="1">
      <alignment horizontal="left" vertical="top" wrapText="1"/>
      <protection hidden="1"/>
    </xf>
    <xf numFmtId="0" fontId="5" fillId="0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Fill="1" applyAlignment="1" applyProtection="1">
      <alignment vertical="top"/>
      <protection hidden="1"/>
    </xf>
    <xf numFmtId="0" fontId="30" fillId="0" borderId="0" xfId="0" applyFont="1" applyProtection="1"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5" fillId="0" borderId="0" xfId="0" applyFont="1" applyFill="1" applyBorder="1" applyAlignment="1" applyProtection="1">
      <alignment horizontal="left" vertical="top" wrapText="1"/>
      <protection hidden="1"/>
    </xf>
    <xf numFmtId="0" fontId="1" fillId="0" borderId="19" xfId="0" applyFont="1" applyBorder="1" applyProtection="1">
      <protection hidden="1"/>
    </xf>
    <xf numFmtId="0" fontId="1" fillId="0" borderId="22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167" fontId="26" fillId="13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5" fillId="7" borderId="48" xfId="0" applyFont="1" applyFill="1" applyBorder="1" applyAlignment="1" applyProtection="1">
      <alignment horizontal="left" vertical="top"/>
      <protection hidden="1"/>
    </xf>
    <xf numFmtId="0" fontId="1" fillId="0" borderId="0" xfId="0" applyFont="1"/>
    <xf numFmtId="0" fontId="1" fillId="0" borderId="0" xfId="0" applyFont="1" applyFill="1" applyProtection="1"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 textRotation="90" wrapText="1"/>
      <protection hidden="1"/>
    </xf>
    <xf numFmtId="0" fontId="5" fillId="0" borderId="0" xfId="0" applyFont="1" applyAlignment="1" applyProtection="1">
      <alignment horizontal="center" vertical="center" textRotation="90"/>
      <protection hidden="1"/>
    </xf>
    <xf numFmtId="0" fontId="5" fillId="8" borderId="19" xfId="0" applyFont="1" applyFill="1" applyBorder="1" applyAlignment="1" applyProtection="1">
      <alignment horizontal="left" vertical="center" wrapText="1"/>
      <protection hidden="1"/>
    </xf>
    <xf numFmtId="0" fontId="25" fillId="0" borderId="0" xfId="0" applyFont="1" applyProtection="1">
      <protection hidden="1"/>
    </xf>
    <xf numFmtId="165" fontId="1" fillId="0" borderId="1" xfId="2" applyNumberFormat="1" applyFont="1" applyFill="1" applyBorder="1" applyAlignment="1" applyProtection="1">
      <alignment horizontal="right" vertical="center"/>
      <protection hidden="1"/>
    </xf>
    <xf numFmtId="0" fontId="5" fillId="8" borderId="14" xfId="0" applyFont="1" applyFill="1" applyBorder="1" applyAlignment="1" applyProtection="1">
      <alignment horizontal="center" vertical="center" textRotation="90" wrapText="1"/>
      <protection hidden="1"/>
    </xf>
    <xf numFmtId="0" fontId="1" fillId="8" borderId="3" xfId="0" applyFont="1" applyFill="1" applyBorder="1" applyAlignment="1" applyProtection="1">
      <protection hidden="1"/>
    </xf>
    <xf numFmtId="165" fontId="1" fillId="8" borderId="67" xfId="2" applyNumberFormat="1" applyFont="1" applyFill="1" applyBorder="1" applyAlignment="1" applyProtection="1">
      <alignment horizontal="center" vertical="center"/>
      <protection hidden="1"/>
    </xf>
    <xf numFmtId="166" fontId="1" fillId="8" borderId="65" xfId="0" applyNumberFormat="1" applyFont="1" applyFill="1" applyBorder="1" applyAlignment="1" applyProtection="1">
      <alignment horizontal="right" vertical="center"/>
      <protection hidden="1"/>
    </xf>
    <xf numFmtId="166" fontId="26" fillId="12" borderId="65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13" fillId="0" borderId="6" xfId="0" applyFont="1" applyFill="1" applyBorder="1" applyAlignment="1" applyProtection="1">
      <alignment horizontal="left" vertical="top" wrapText="1"/>
      <protection hidden="1"/>
    </xf>
    <xf numFmtId="0" fontId="3" fillId="16" borderId="6" xfId="0" applyFont="1" applyFill="1" applyBorder="1" applyAlignment="1" applyProtection="1">
      <alignment horizontal="left" vertical="top" wrapText="1"/>
      <protection hidden="1"/>
    </xf>
    <xf numFmtId="0" fontId="3" fillId="0" borderId="6" xfId="0" applyFont="1" applyFill="1" applyBorder="1" applyAlignment="1" applyProtection="1">
      <alignment horizontal="left" vertical="top" wrapText="1"/>
      <protection hidden="1"/>
    </xf>
    <xf numFmtId="169" fontId="3" fillId="0" borderId="0" xfId="0" applyNumberFormat="1" applyFont="1" applyAlignment="1" applyProtection="1">
      <alignment vertical="top"/>
      <protection hidden="1"/>
    </xf>
    <xf numFmtId="0" fontId="3" fillId="0" borderId="21" xfId="0" applyFont="1" applyBorder="1" applyAlignment="1" applyProtection="1">
      <alignment horizontal="right" vertical="top" wrapText="1"/>
      <protection hidden="1"/>
    </xf>
    <xf numFmtId="0" fontId="3" fillId="0" borderId="31" xfId="0" applyFont="1" applyFill="1" applyBorder="1" applyAlignment="1" applyProtection="1">
      <alignment vertical="top" wrapText="1"/>
      <protection hidden="1"/>
    </xf>
    <xf numFmtId="0" fontId="3" fillId="0" borderId="6" xfId="0" applyFont="1" applyBorder="1" applyAlignment="1" applyProtection="1">
      <alignment horizontal="right" vertical="top" wrapText="1"/>
      <protection hidden="1"/>
    </xf>
    <xf numFmtId="0" fontId="3" fillId="0" borderId="21" xfId="0" applyFont="1" applyFill="1" applyBorder="1" applyAlignment="1" applyProtection="1">
      <alignment vertical="top"/>
      <protection hidden="1"/>
    </xf>
    <xf numFmtId="0" fontId="3" fillId="0" borderId="7" xfId="0" applyFont="1" applyBorder="1" applyAlignment="1" applyProtection="1">
      <alignment horizontal="right" vertical="top" wrapText="1"/>
      <protection hidden="1"/>
    </xf>
    <xf numFmtId="0" fontId="3" fillId="0" borderId="38" xfId="0" applyFont="1" applyFill="1" applyBorder="1" applyAlignment="1" applyProtection="1">
      <alignment vertical="top"/>
      <protection hidden="1"/>
    </xf>
    <xf numFmtId="0" fontId="3" fillId="0" borderId="25" xfId="0" applyFont="1" applyFill="1" applyBorder="1" applyAlignment="1" applyProtection="1">
      <alignment horizontal="left" vertical="top" wrapText="1"/>
      <protection hidden="1"/>
    </xf>
    <xf numFmtId="0" fontId="3" fillId="0" borderId="45" xfId="0" applyFont="1" applyFill="1" applyBorder="1" applyAlignment="1" applyProtection="1">
      <alignment horizontal="left" vertical="top" wrapText="1"/>
      <protection hidden="1"/>
    </xf>
    <xf numFmtId="0" fontId="0" fillId="0" borderId="27" xfId="0" applyFont="1" applyBorder="1" applyAlignment="1">
      <alignment vertical="top" wrapText="1"/>
    </xf>
    <xf numFmtId="0" fontId="3" fillId="0" borderId="28" xfId="0" applyFont="1" applyBorder="1" applyAlignment="1" applyProtection="1">
      <alignment horizontal="right" vertical="top" wrapText="1"/>
      <protection hidden="1"/>
    </xf>
    <xf numFmtId="0" fontId="3" fillId="0" borderId="28" xfId="0" applyFont="1" applyFill="1" applyBorder="1" applyAlignment="1" applyProtection="1">
      <alignment vertical="top"/>
      <protection hidden="1"/>
    </xf>
    <xf numFmtId="0" fontId="3" fillId="0" borderId="31" xfId="0" applyFont="1" applyFill="1" applyBorder="1" applyAlignment="1" applyProtection="1">
      <alignment horizontal="left" vertical="top"/>
      <protection hidden="1"/>
    </xf>
    <xf numFmtId="0" fontId="3" fillId="0" borderId="38" xfId="0" applyFont="1" applyFill="1" applyBorder="1" applyAlignment="1" applyProtection="1">
      <alignment horizontal="left" vertical="top"/>
      <protection hidden="1"/>
    </xf>
    <xf numFmtId="0" fontId="3" fillId="0" borderId="31" xfId="0" applyFont="1" applyFill="1" applyBorder="1" applyAlignment="1" applyProtection="1">
      <alignment vertical="top"/>
      <protection hidden="1"/>
    </xf>
    <xf numFmtId="0" fontId="3" fillId="0" borderId="28" xfId="0" applyFont="1" applyFill="1" applyBorder="1" applyAlignment="1" applyProtection="1">
      <alignment horizontal="right" vertical="top" wrapText="1"/>
      <protection hidden="1"/>
    </xf>
    <xf numFmtId="0" fontId="24" fillId="11" borderId="26" xfId="0" applyFont="1" applyFill="1" applyBorder="1" applyAlignment="1" applyProtection="1">
      <alignment vertical="center" wrapText="1"/>
      <protection hidden="1"/>
    </xf>
    <xf numFmtId="0" fontId="2" fillId="11" borderId="26" xfId="0" applyFont="1" applyFill="1" applyBorder="1" applyAlignment="1" applyProtection="1">
      <alignment vertical="center" wrapText="1"/>
      <protection hidden="1"/>
    </xf>
    <xf numFmtId="168" fontId="2" fillId="11" borderId="26" xfId="3" applyFont="1" applyFill="1" applyBorder="1" applyAlignment="1" applyProtection="1">
      <alignment vertical="center"/>
      <protection hidden="1"/>
    </xf>
    <xf numFmtId="0" fontId="11" fillId="11" borderId="26" xfId="0" applyFont="1" applyFill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0" fillId="0" borderId="8" xfId="0" quotePrefix="1" applyFont="1" applyBorder="1" applyAlignment="1" applyProtection="1">
      <alignment vertical="center" wrapText="1"/>
      <protection hidden="1"/>
    </xf>
    <xf numFmtId="0" fontId="0" fillId="0" borderId="13" xfId="0" quotePrefix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top"/>
      <protection hidden="1"/>
    </xf>
    <xf numFmtId="0" fontId="33" fillId="16" borderId="8" xfId="0" applyFont="1" applyFill="1" applyBorder="1" applyAlignment="1" applyProtection="1">
      <alignment vertical="top" wrapText="1"/>
      <protection hidden="1"/>
    </xf>
    <xf numFmtId="0" fontId="33" fillId="15" borderId="6" xfId="0" applyFont="1" applyFill="1" applyBorder="1" applyAlignment="1" applyProtection="1">
      <alignment vertical="top" wrapText="1"/>
      <protection hidden="1"/>
    </xf>
    <xf numFmtId="0" fontId="33" fillId="16" borderId="6" xfId="0" applyFont="1" applyFill="1" applyBorder="1" applyAlignment="1" applyProtection="1">
      <alignment vertical="top" wrapText="1"/>
      <protection hidden="1"/>
    </xf>
    <xf numFmtId="167" fontId="1" fillId="7" borderId="48" xfId="0" applyNumberFormat="1" applyFont="1" applyFill="1" applyBorder="1" applyAlignment="1" applyProtection="1">
      <alignment vertical="top" wrapText="1"/>
      <protection hidden="1"/>
    </xf>
    <xf numFmtId="0" fontId="2" fillId="17" borderId="31" xfId="0" applyFont="1" applyFill="1" applyBorder="1" applyAlignment="1" applyProtection="1">
      <alignment horizontal="left" vertical="top" wrapText="1"/>
      <protection hidden="1"/>
    </xf>
    <xf numFmtId="0" fontId="2" fillId="17" borderId="39" xfId="0" applyFont="1" applyFill="1" applyBorder="1" applyAlignment="1" applyProtection="1">
      <alignment horizontal="left" vertical="top" wrapText="1"/>
      <protection hidden="1"/>
    </xf>
    <xf numFmtId="0" fontId="2" fillId="17" borderId="21" xfId="0" applyFont="1" applyFill="1" applyBorder="1" applyAlignment="1" applyProtection="1">
      <alignment horizontal="left" vertical="top" wrapText="1"/>
      <protection hidden="1"/>
    </xf>
    <xf numFmtId="0" fontId="2" fillId="17" borderId="40" xfId="0" applyFont="1" applyFill="1" applyBorder="1" applyAlignment="1" applyProtection="1">
      <alignment horizontal="left" vertical="top" wrapText="1"/>
      <protection hidden="1"/>
    </xf>
    <xf numFmtId="0" fontId="2" fillId="17" borderId="31" xfId="0" applyFont="1" applyFill="1" applyBorder="1" applyAlignment="1" applyProtection="1">
      <alignment vertical="top" wrapText="1"/>
      <protection hidden="1"/>
    </xf>
    <xf numFmtId="0" fontId="2" fillId="17" borderId="44" xfId="0" applyFont="1" applyFill="1" applyBorder="1" applyAlignment="1" applyProtection="1">
      <alignment vertical="top"/>
      <protection hidden="1"/>
    </xf>
    <xf numFmtId="0" fontId="2" fillId="17" borderId="21" xfId="0" applyFont="1" applyFill="1" applyBorder="1" applyAlignment="1" applyProtection="1">
      <alignment vertical="top"/>
      <protection hidden="1"/>
    </xf>
    <xf numFmtId="0" fontId="2" fillId="17" borderId="41" xfId="0" applyFont="1" applyFill="1" applyBorder="1" applyAlignment="1" applyProtection="1">
      <alignment vertical="top"/>
      <protection hidden="1"/>
    </xf>
    <xf numFmtId="0" fontId="2" fillId="17" borderId="38" xfId="0" applyFont="1" applyFill="1" applyBorder="1" applyAlignment="1" applyProtection="1">
      <alignment vertical="top"/>
      <protection hidden="1"/>
    </xf>
    <xf numFmtId="0" fontId="2" fillId="17" borderId="46" xfId="0" applyFont="1" applyFill="1" applyBorder="1" applyAlignment="1" applyProtection="1">
      <alignment vertical="top"/>
      <protection hidden="1"/>
    </xf>
    <xf numFmtId="0" fontId="2" fillId="17" borderId="25" xfId="0" applyFont="1" applyFill="1" applyBorder="1" applyAlignment="1" applyProtection="1">
      <alignment horizontal="left" vertical="top" wrapText="1"/>
      <protection hidden="1"/>
    </xf>
    <xf numFmtId="0" fontId="2" fillId="17" borderId="45" xfId="0" applyFont="1" applyFill="1" applyBorder="1" applyAlignment="1" applyProtection="1">
      <alignment horizontal="left" vertical="top" wrapText="1"/>
      <protection hidden="1"/>
    </xf>
    <xf numFmtId="0" fontId="2" fillId="17" borderId="28" xfId="0" applyFont="1" applyFill="1" applyBorder="1" applyAlignment="1" applyProtection="1">
      <alignment vertical="top"/>
      <protection hidden="1"/>
    </xf>
    <xf numFmtId="0" fontId="2" fillId="17" borderId="29" xfId="0" applyFont="1" applyFill="1" applyBorder="1" applyAlignment="1" applyProtection="1">
      <alignment vertical="top"/>
      <protection hidden="1"/>
    </xf>
    <xf numFmtId="0" fontId="2" fillId="17" borderId="31" xfId="0" applyFont="1" applyFill="1" applyBorder="1" applyAlignment="1" applyProtection="1">
      <alignment horizontal="left" vertical="top"/>
      <protection hidden="1"/>
    </xf>
    <xf numFmtId="0" fontId="2" fillId="17" borderId="39" xfId="0" applyFont="1" applyFill="1" applyBorder="1" applyAlignment="1" applyProtection="1">
      <alignment horizontal="left" vertical="top"/>
      <protection hidden="1"/>
    </xf>
    <xf numFmtId="0" fontId="2" fillId="17" borderId="38" xfId="0" applyFont="1" applyFill="1" applyBorder="1" applyAlignment="1" applyProtection="1">
      <alignment horizontal="left" vertical="top" wrapText="1"/>
      <protection hidden="1"/>
    </xf>
    <xf numFmtId="0" fontId="2" fillId="17" borderId="40" xfId="0" applyFont="1" applyFill="1" applyBorder="1" applyAlignment="1" applyProtection="1">
      <alignment horizontal="left" vertical="top"/>
      <protection hidden="1"/>
    </xf>
    <xf numFmtId="0" fontId="2" fillId="17" borderId="31" xfId="0" applyFont="1" applyFill="1" applyBorder="1" applyAlignment="1" applyProtection="1">
      <alignment vertical="top"/>
      <protection hidden="1"/>
    </xf>
    <xf numFmtId="0" fontId="2" fillId="17" borderId="39" xfId="0" applyFont="1" applyFill="1" applyBorder="1" applyAlignment="1" applyProtection="1">
      <alignment vertical="top"/>
      <protection hidden="1"/>
    </xf>
    <xf numFmtId="0" fontId="2" fillId="17" borderId="46" xfId="0" applyFont="1" applyFill="1" applyBorder="1" applyAlignment="1" applyProtection="1">
      <alignment horizontal="left" vertical="top"/>
      <protection hidden="1"/>
    </xf>
    <xf numFmtId="169" fontId="24" fillId="19" borderId="17" xfId="0" applyNumberFormat="1" applyFont="1" applyFill="1" applyBorder="1" applyAlignment="1" applyProtection="1">
      <alignment horizontal="right" vertical="top"/>
      <protection hidden="1"/>
    </xf>
    <xf numFmtId="169" fontId="24" fillId="19" borderId="19" xfId="0" applyNumberFormat="1" applyFont="1" applyFill="1" applyBorder="1" applyAlignment="1" applyProtection="1">
      <alignment horizontal="right" vertical="top"/>
      <protection hidden="1"/>
    </xf>
    <xf numFmtId="169" fontId="24" fillId="19" borderId="15" xfId="0" applyNumberFormat="1" applyFont="1" applyFill="1" applyBorder="1" applyAlignment="1" applyProtection="1">
      <alignment horizontal="right" vertical="top"/>
      <protection hidden="1"/>
    </xf>
    <xf numFmtId="169" fontId="24" fillId="19" borderId="47" xfId="0" applyNumberFormat="1" applyFont="1" applyFill="1" applyBorder="1" applyAlignment="1" applyProtection="1">
      <alignment horizontal="right" vertical="top"/>
      <protection hidden="1"/>
    </xf>
    <xf numFmtId="0" fontId="2" fillId="0" borderId="8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 wrapText="1"/>
    </xf>
    <xf numFmtId="0" fontId="2" fillId="0" borderId="28" xfId="0" applyFont="1" applyBorder="1" applyAlignment="1">
      <alignment horizontal="right" vertical="top" wrapText="1"/>
    </xf>
    <xf numFmtId="0" fontId="2" fillId="0" borderId="28" xfId="0" applyFont="1" applyBorder="1" applyAlignment="1">
      <alignment horizontal="right" vertical="top"/>
    </xf>
    <xf numFmtId="0" fontId="2" fillId="0" borderId="28" xfId="0" applyFont="1" applyBorder="1" applyAlignment="1" applyProtection="1">
      <alignment horizontal="right" vertical="top" wrapText="1"/>
      <protection hidden="1"/>
    </xf>
    <xf numFmtId="0" fontId="2" fillId="0" borderId="28" xfId="0" applyFont="1" applyBorder="1" applyAlignment="1" applyProtection="1">
      <alignment horizontal="right" vertical="top"/>
      <protection hidden="1"/>
    </xf>
    <xf numFmtId="0" fontId="2" fillId="0" borderId="28" xfId="0" applyFont="1" applyFill="1" applyBorder="1" applyAlignment="1" applyProtection="1">
      <alignment horizontal="right" vertical="top" wrapText="1"/>
      <protection hidden="1"/>
    </xf>
    <xf numFmtId="0" fontId="0" fillId="0" borderId="44" xfId="0" applyFont="1" applyBorder="1" applyProtection="1">
      <protection hidden="1"/>
    </xf>
    <xf numFmtId="167" fontId="1" fillId="7" borderId="48" xfId="0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20" fillId="0" borderId="0" xfId="1" applyFont="1" applyAlignment="1" applyProtection="1">
      <alignment horizontal="left" vertical="top" wrapText="1"/>
      <protection hidden="1"/>
    </xf>
    <xf numFmtId="0" fontId="5" fillId="8" borderId="3" xfId="0" applyFont="1" applyFill="1" applyBorder="1" applyAlignment="1" applyProtection="1">
      <alignment horizontal="left" vertical="center" wrapText="1"/>
      <protection hidden="1"/>
    </xf>
    <xf numFmtId="0" fontId="5" fillId="8" borderId="2" xfId="0" applyFont="1" applyFill="1" applyBorder="1" applyAlignment="1" applyProtection="1">
      <alignment horizontal="left" vertical="center" wrapText="1"/>
      <protection hidden="1"/>
    </xf>
    <xf numFmtId="0" fontId="7" fillId="0" borderId="49" xfId="0" applyFont="1" applyBorder="1" applyAlignment="1" applyProtection="1">
      <alignment horizontal="center" vertical="center" wrapText="1"/>
      <protection hidden="1"/>
    </xf>
    <xf numFmtId="0" fontId="7" fillId="0" borderId="50" xfId="0" applyFont="1" applyBorder="1" applyAlignment="1" applyProtection="1">
      <alignment horizontal="center" vertical="center" wrapText="1"/>
      <protection hidden="1"/>
    </xf>
    <xf numFmtId="0" fontId="7" fillId="0" borderId="51" xfId="0" applyFont="1" applyBorder="1" applyAlignment="1" applyProtection="1">
      <alignment horizontal="center" vertical="center" wrapText="1"/>
      <protection hidden="1"/>
    </xf>
    <xf numFmtId="0" fontId="5" fillId="18" borderId="52" xfId="0" applyFont="1" applyFill="1" applyBorder="1" applyAlignment="1" applyProtection="1">
      <alignment vertical="top" wrapText="1"/>
      <protection hidden="1"/>
    </xf>
    <xf numFmtId="0" fontId="5" fillId="18" borderId="53" xfId="0" applyFont="1" applyFill="1" applyBorder="1" applyAlignment="1" applyProtection="1">
      <alignment vertical="top" wrapText="1"/>
      <protection hidden="1"/>
    </xf>
    <xf numFmtId="0" fontId="7" fillId="0" borderId="61" xfId="0" applyFont="1" applyBorder="1" applyAlignment="1" applyProtection="1">
      <alignment horizontal="center"/>
      <protection hidden="1"/>
    </xf>
    <xf numFmtId="0" fontId="7" fillId="0" borderId="62" xfId="0" applyFont="1" applyBorder="1" applyAlignment="1" applyProtection="1">
      <alignment horizontal="center"/>
      <protection hidden="1"/>
    </xf>
    <xf numFmtId="0" fontId="0" fillId="0" borderId="32" xfId="0" quotePrefix="1" applyFont="1" applyBorder="1" applyAlignment="1" applyProtection="1">
      <alignment horizontal="left" vertical="top" wrapText="1"/>
      <protection hidden="1"/>
    </xf>
    <xf numFmtId="0" fontId="0" fillId="0" borderId="6" xfId="0" quotePrefix="1" applyFont="1" applyBorder="1" applyAlignment="1" applyProtection="1">
      <alignment horizontal="left" vertical="top" wrapText="1"/>
      <protection hidden="1"/>
    </xf>
    <xf numFmtId="0" fontId="0" fillId="0" borderId="54" xfId="0" quotePrefix="1" applyFont="1" applyBorder="1" applyAlignment="1" applyProtection="1">
      <alignment horizontal="left" vertical="top" wrapText="1"/>
      <protection hidden="1"/>
    </xf>
    <xf numFmtId="0" fontId="0" fillId="0" borderId="32" xfId="0" applyFont="1" applyBorder="1" applyAlignment="1" applyProtection="1">
      <alignment horizontal="left" vertical="top" wrapText="1"/>
      <protection hidden="1"/>
    </xf>
    <xf numFmtId="0" fontId="0" fillId="0" borderId="6" xfId="0" applyFont="1" applyBorder="1" applyAlignment="1" applyProtection="1">
      <alignment horizontal="left" vertical="top" wrapText="1"/>
      <protection hidden="1"/>
    </xf>
    <xf numFmtId="0" fontId="0" fillId="0" borderId="54" xfId="0" applyFont="1" applyBorder="1" applyAlignment="1" applyProtection="1">
      <alignment horizontal="left" vertical="top" wrapText="1"/>
      <protection hidden="1"/>
    </xf>
    <xf numFmtId="0" fontId="0" fillId="0" borderId="55" xfId="0" applyFont="1" applyBorder="1" applyAlignment="1" applyProtection="1">
      <alignment horizontal="left" vertical="top" wrapText="1"/>
      <protection hidden="1"/>
    </xf>
    <xf numFmtId="0" fontId="0" fillId="0" borderId="33" xfId="0" applyFont="1" applyBorder="1" applyAlignment="1" applyProtection="1">
      <alignment horizontal="left" vertical="top" wrapText="1"/>
      <protection hidden="1"/>
    </xf>
    <xf numFmtId="0" fontId="0" fillId="0" borderId="56" xfId="0" applyFont="1" applyBorder="1" applyAlignment="1" applyProtection="1">
      <alignment horizontal="left" vertical="top" wrapText="1"/>
      <protection hidden="1"/>
    </xf>
    <xf numFmtId="0" fontId="28" fillId="0" borderId="0" xfId="1" applyFont="1" applyAlignment="1" applyProtection="1">
      <alignment horizontal="left" vertical="top" wrapText="1"/>
      <protection hidden="1"/>
    </xf>
    <xf numFmtId="0" fontId="5" fillId="8" borderId="57" xfId="0" applyFont="1" applyFill="1" applyBorder="1" applyAlignment="1" applyProtection="1">
      <alignment horizontal="center" textRotation="90" wrapText="1"/>
      <protection hidden="1"/>
    </xf>
    <xf numFmtId="0" fontId="5" fillId="8" borderId="58" xfId="0" applyFont="1" applyFill="1" applyBorder="1" applyAlignment="1" applyProtection="1">
      <alignment horizontal="center" textRotation="90" wrapText="1"/>
      <protection hidden="1"/>
    </xf>
    <xf numFmtId="0" fontId="5" fillId="8" borderId="59" xfId="0" applyFont="1" applyFill="1" applyBorder="1" applyAlignment="1" applyProtection="1">
      <alignment horizontal="center" textRotation="90" wrapText="1"/>
      <protection hidden="1"/>
    </xf>
    <xf numFmtId="0" fontId="1" fillId="0" borderId="0" xfId="0" applyFont="1" applyFill="1" applyBorder="1" applyAlignment="1" applyProtection="1">
      <alignment horizontal="center" textRotation="90" wrapText="1"/>
      <protection hidden="1"/>
    </xf>
    <xf numFmtId="167" fontId="1" fillId="7" borderId="49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50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51" xfId="0" applyNumberFormat="1" applyFont="1" applyFill="1" applyBorder="1" applyAlignment="1" applyProtection="1">
      <alignment horizontal="left" vertical="center" wrapText="1"/>
      <protection hidden="1"/>
    </xf>
    <xf numFmtId="167" fontId="1" fillId="18" borderId="49" xfId="0" applyNumberFormat="1" applyFont="1" applyFill="1" applyBorder="1" applyAlignment="1" applyProtection="1">
      <alignment horizontal="left" vertical="center" wrapText="1"/>
      <protection hidden="1"/>
    </xf>
    <xf numFmtId="167" fontId="1" fillId="18" borderId="50" xfId="0" applyNumberFormat="1" applyFont="1" applyFill="1" applyBorder="1" applyAlignment="1" applyProtection="1">
      <alignment horizontal="left" vertical="center" wrapText="1"/>
      <protection hidden="1"/>
    </xf>
    <xf numFmtId="167" fontId="1" fillId="18" borderId="51" xfId="0" applyNumberFormat="1" applyFont="1" applyFill="1" applyBorder="1" applyAlignment="1" applyProtection="1">
      <alignment horizontal="left" vertical="center" wrapText="1"/>
      <protection hidden="1"/>
    </xf>
    <xf numFmtId="167" fontId="1" fillId="0" borderId="0" xfId="0" applyNumberFormat="1" applyFont="1" applyFill="1" applyBorder="1" applyAlignment="1" applyProtection="1">
      <alignment horizontal="center" vertical="top" wrapText="1"/>
      <protection hidden="1"/>
    </xf>
    <xf numFmtId="0" fontId="5" fillId="0" borderId="49" xfId="0" applyFont="1" applyBorder="1" applyAlignment="1" applyProtection="1">
      <alignment horizontal="center" vertical="center" wrapText="1"/>
      <protection hidden="1"/>
    </xf>
    <xf numFmtId="0" fontId="5" fillId="0" borderId="50" xfId="0" applyFont="1" applyBorder="1" applyAlignment="1" applyProtection="1">
      <alignment horizontal="center" vertical="center" wrapText="1"/>
      <protection hidden="1"/>
    </xf>
    <xf numFmtId="0" fontId="5" fillId="0" borderId="51" xfId="0" applyFont="1" applyBorder="1" applyAlignment="1" applyProtection="1">
      <alignment horizontal="center" vertical="center" wrapText="1"/>
      <protection hidden="1"/>
    </xf>
    <xf numFmtId="0" fontId="1" fillId="10" borderId="25" xfId="0" applyFont="1" applyFill="1" applyBorder="1" applyAlignment="1" applyProtection="1">
      <alignment vertical="top" wrapText="1"/>
      <protection hidden="1"/>
    </xf>
    <xf numFmtId="0" fontId="1" fillId="10" borderId="0" xfId="0" applyFont="1" applyFill="1" applyBorder="1" applyAlignment="1" applyProtection="1">
      <alignment vertical="top" wrapText="1"/>
      <protection hidden="1"/>
    </xf>
    <xf numFmtId="0" fontId="5" fillId="9" borderId="49" xfId="0" applyFont="1" applyFill="1" applyBorder="1" applyAlignment="1" applyProtection="1">
      <alignment horizontal="center" vertical="top"/>
      <protection hidden="1"/>
    </xf>
    <xf numFmtId="0" fontId="5" fillId="9" borderId="50" xfId="0" applyFont="1" applyFill="1" applyBorder="1" applyAlignment="1" applyProtection="1">
      <alignment horizontal="center" vertical="top"/>
      <protection hidden="1"/>
    </xf>
    <xf numFmtId="0" fontId="5" fillId="9" borderId="51" xfId="0" applyFont="1" applyFill="1" applyBorder="1" applyAlignment="1" applyProtection="1">
      <alignment horizontal="center" vertical="top"/>
      <protection hidden="1"/>
    </xf>
    <xf numFmtId="0" fontId="1" fillId="0" borderId="7" xfId="0" applyFont="1" applyBorder="1" applyAlignment="1" applyProtection="1">
      <alignment horizontal="left" vertical="top" wrapText="1"/>
      <protection hidden="1"/>
    </xf>
    <xf numFmtId="0" fontId="1" fillId="0" borderId="21" xfId="0" applyFont="1" applyBorder="1" applyAlignment="1" applyProtection="1">
      <alignment horizontal="left" vertical="top" wrapText="1"/>
      <protection hidden="1"/>
    </xf>
    <xf numFmtId="0" fontId="1" fillId="0" borderId="8" xfId="0" applyFont="1" applyBorder="1" applyAlignment="1" applyProtection="1">
      <alignment horizontal="left" vertical="top" wrapText="1"/>
      <protection hidden="1"/>
    </xf>
    <xf numFmtId="167" fontId="12" fillId="7" borderId="49" xfId="0" applyNumberFormat="1" applyFont="1" applyFill="1" applyBorder="1" applyAlignment="1" applyProtection="1">
      <alignment horizontal="left" vertical="top" wrapText="1"/>
      <protection hidden="1"/>
    </xf>
    <xf numFmtId="167" fontId="12" fillId="7" borderId="50" xfId="0" applyNumberFormat="1" applyFont="1" applyFill="1" applyBorder="1" applyAlignment="1" applyProtection="1">
      <alignment horizontal="left" vertical="top" wrapText="1"/>
      <protection hidden="1"/>
    </xf>
    <xf numFmtId="167" fontId="12" fillId="7" borderId="51" xfId="0" applyNumberFormat="1" applyFont="1" applyFill="1" applyBorder="1" applyAlignment="1" applyProtection="1">
      <alignment horizontal="left" vertical="top" wrapText="1"/>
      <protection hidden="1"/>
    </xf>
    <xf numFmtId="0" fontId="5" fillId="18" borderId="49" xfId="0" applyFont="1" applyFill="1" applyBorder="1" applyAlignment="1" applyProtection="1">
      <alignment horizontal="center" vertical="top" wrapText="1"/>
      <protection hidden="1"/>
    </xf>
    <xf numFmtId="0" fontId="5" fillId="18" borderId="50" xfId="0" applyFont="1" applyFill="1" applyBorder="1" applyAlignment="1" applyProtection="1">
      <alignment horizontal="center" vertical="top" wrapText="1"/>
      <protection hidden="1"/>
    </xf>
    <xf numFmtId="0" fontId="5" fillId="18" borderId="51" xfId="0" applyFont="1" applyFill="1" applyBorder="1" applyAlignment="1" applyProtection="1">
      <alignment horizontal="center" vertical="top" wrapText="1"/>
      <protection hidden="1"/>
    </xf>
    <xf numFmtId="167" fontId="1" fillId="18" borderId="49" xfId="0" applyNumberFormat="1" applyFont="1" applyFill="1" applyBorder="1" applyAlignment="1" applyProtection="1">
      <alignment horizontal="left" vertical="top" wrapText="1"/>
      <protection hidden="1"/>
    </xf>
    <xf numFmtId="167" fontId="1" fillId="18" borderId="50" xfId="0" applyNumberFormat="1" applyFont="1" applyFill="1" applyBorder="1" applyAlignment="1" applyProtection="1">
      <alignment horizontal="left" vertical="top" wrapText="1"/>
      <protection hidden="1"/>
    </xf>
    <xf numFmtId="167" fontId="1" fillId="18" borderId="51" xfId="0" applyNumberFormat="1" applyFont="1" applyFill="1" applyBorder="1" applyAlignment="1" applyProtection="1">
      <alignment horizontal="left" vertical="top" wrapText="1"/>
      <protection hidden="1"/>
    </xf>
    <xf numFmtId="0" fontId="5" fillId="7" borderId="49" xfId="0" applyFont="1" applyFill="1" applyBorder="1" applyAlignment="1" applyProtection="1">
      <alignment horizontal="center" vertical="top"/>
      <protection hidden="1"/>
    </xf>
    <xf numFmtId="0" fontId="5" fillId="7" borderId="50" xfId="0" applyFont="1" applyFill="1" applyBorder="1" applyAlignment="1" applyProtection="1">
      <alignment horizontal="center" vertical="top"/>
      <protection hidden="1"/>
    </xf>
    <xf numFmtId="0" fontId="5" fillId="7" borderId="51" xfId="0" applyFont="1" applyFill="1" applyBorder="1" applyAlignment="1" applyProtection="1">
      <alignment horizontal="center" vertical="top"/>
      <protection hidden="1"/>
    </xf>
    <xf numFmtId="0" fontId="1" fillId="8" borderId="6" xfId="0" applyFont="1" applyFill="1" applyBorder="1" applyAlignment="1" applyProtection="1">
      <alignment horizontal="center" textRotation="90" wrapText="1"/>
      <protection hidden="1"/>
    </xf>
    <xf numFmtId="0" fontId="1" fillId="9" borderId="19" xfId="0" applyFont="1" applyFill="1" applyBorder="1" applyAlignment="1" applyProtection="1">
      <alignment horizontal="center" vertical="top"/>
      <protection hidden="1"/>
    </xf>
    <xf numFmtId="0" fontId="1" fillId="9" borderId="22" xfId="0" applyFont="1" applyFill="1" applyBorder="1" applyAlignment="1" applyProtection="1">
      <alignment horizontal="center" vertical="top"/>
      <protection hidden="1"/>
    </xf>
    <xf numFmtId="167" fontId="1" fillId="7" borderId="49" xfId="0" applyNumberFormat="1" applyFont="1" applyFill="1" applyBorder="1" applyAlignment="1" applyProtection="1">
      <alignment horizontal="center" vertical="top" wrapText="1"/>
      <protection hidden="1"/>
    </xf>
    <xf numFmtId="167" fontId="1" fillId="7" borderId="50" xfId="0" applyNumberFormat="1" applyFont="1" applyFill="1" applyBorder="1" applyAlignment="1" applyProtection="1">
      <alignment horizontal="center" vertical="top" wrapText="1"/>
      <protection hidden="1"/>
    </xf>
    <xf numFmtId="167" fontId="1" fillId="7" borderId="51" xfId="0" applyNumberFormat="1" applyFont="1" applyFill="1" applyBorder="1" applyAlignment="1" applyProtection="1">
      <alignment horizontal="center" vertical="top" wrapText="1"/>
      <protection hidden="1"/>
    </xf>
    <xf numFmtId="167" fontId="1" fillId="18" borderId="49" xfId="0" applyNumberFormat="1" applyFont="1" applyFill="1" applyBorder="1" applyAlignment="1" applyProtection="1">
      <alignment horizontal="center" vertical="top" wrapText="1"/>
      <protection hidden="1"/>
    </xf>
    <xf numFmtId="167" fontId="1" fillId="18" borderId="50" xfId="0" applyNumberFormat="1" applyFont="1" applyFill="1" applyBorder="1" applyAlignment="1" applyProtection="1">
      <alignment horizontal="center" vertical="top" wrapText="1"/>
      <protection hidden="1"/>
    </xf>
    <xf numFmtId="167" fontId="1" fillId="18" borderId="51" xfId="0" applyNumberFormat="1" applyFont="1" applyFill="1" applyBorder="1" applyAlignment="1" applyProtection="1">
      <alignment horizontal="center" vertical="top" wrapText="1"/>
      <protection hidden="1"/>
    </xf>
    <xf numFmtId="167" fontId="1" fillId="7" borderId="49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50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51" xfId="0" applyNumberFormat="1" applyFont="1" applyFill="1" applyBorder="1" applyAlignment="1" applyProtection="1">
      <alignment horizontal="center" vertical="center" wrapText="1"/>
      <protection hidden="1"/>
    </xf>
    <xf numFmtId="167" fontId="1" fillId="18" borderId="49" xfId="0" applyNumberFormat="1" applyFont="1" applyFill="1" applyBorder="1" applyAlignment="1" applyProtection="1">
      <alignment horizontal="center" vertical="center" wrapText="1"/>
      <protection hidden="1"/>
    </xf>
    <xf numFmtId="167" fontId="1" fillId="18" borderId="50" xfId="0" applyNumberFormat="1" applyFont="1" applyFill="1" applyBorder="1" applyAlignment="1" applyProtection="1">
      <alignment horizontal="center" vertical="center" wrapText="1"/>
      <protection hidden="1"/>
    </xf>
    <xf numFmtId="167" fontId="1" fillId="18" borderId="51" xfId="0" applyNumberFormat="1" applyFont="1" applyFill="1" applyBorder="1" applyAlignment="1" applyProtection="1">
      <alignment horizontal="center" vertical="center" wrapText="1"/>
      <protection hidden="1"/>
    </xf>
    <xf numFmtId="0" fontId="5" fillId="14" borderId="10" xfId="0" applyFont="1" applyFill="1" applyBorder="1" applyAlignment="1" applyProtection="1">
      <alignment horizontal="center" vertical="center" wrapText="1"/>
      <protection hidden="1"/>
    </xf>
    <xf numFmtId="0" fontId="5" fillId="14" borderId="12" xfId="0" applyFont="1" applyFill="1" applyBorder="1" applyAlignment="1" applyProtection="1">
      <alignment horizontal="center" vertical="center" wrapText="1"/>
      <protection hidden="1"/>
    </xf>
    <xf numFmtId="0" fontId="5" fillId="8" borderId="19" xfId="0" applyFont="1" applyFill="1" applyBorder="1" applyAlignment="1" applyProtection="1">
      <alignment horizontal="left" vertical="center" wrapText="1"/>
      <protection hidden="1"/>
    </xf>
    <xf numFmtId="0" fontId="5" fillId="8" borderId="22" xfId="0" applyFont="1" applyFill="1" applyBorder="1" applyAlignment="1" applyProtection="1">
      <alignment horizontal="left" vertical="center" wrapText="1"/>
      <protection hidden="1"/>
    </xf>
    <xf numFmtId="0" fontId="5" fillId="18" borderId="49" xfId="0" applyFont="1" applyFill="1" applyBorder="1" applyAlignment="1" applyProtection="1">
      <alignment horizontal="left" vertical="top" wrapText="1"/>
      <protection hidden="1"/>
    </xf>
    <xf numFmtId="0" fontId="5" fillId="18" borderId="50" xfId="0" applyFont="1" applyFill="1" applyBorder="1" applyAlignment="1" applyProtection="1">
      <alignment horizontal="left" vertical="top" wrapText="1"/>
      <protection hidden="1"/>
    </xf>
    <xf numFmtId="0" fontId="5" fillId="18" borderId="51" xfId="0" applyFont="1" applyFill="1" applyBorder="1" applyAlignment="1" applyProtection="1">
      <alignment horizontal="left" vertical="top" wrapText="1"/>
      <protection hidden="1"/>
    </xf>
    <xf numFmtId="0" fontId="1" fillId="18" borderId="49" xfId="0" applyFont="1" applyFill="1" applyBorder="1" applyAlignment="1" applyProtection="1">
      <alignment horizontal="left" vertical="center" wrapText="1"/>
      <protection hidden="1"/>
    </xf>
    <xf numFmtId="0" fontId="1" fillId="18" borderId="50" xfId="0" applyFont="1" applyFill="1" applyBorder="1" applyAlignment="1" applyProtection="1">
      <alignment horizontal="left" vertical="center" wrapText="1"/>
      <protection hidden="1"/>
    </xf>
    <xf numFmtId="0" fontId="1" fillId="18" borderId="51" xfId="0" applyFont="1" applyFill="1" applyBorder="1" applyAlignment="1" applyProtection="1">
      <alignment horizontal="left" vertical="center" wrapText="1"/>
      <protection hidden="1"/>
    </xf>
    <xf numFmtId="167" fontId="1" fillId="7" borderId="0" xfId="0" applyNumberFormat="1" applyFont="1" applyFill="1" applyBorder="1" applyAlignment="1" applyProtection="1">
      <alignment horizontal="left" vertical="top" wrapText="1"/>
      <protection hidden="1"/>
    </xf>
    <xf numFmtId="167" fontId="1" fillId="10" borderId="23" xfId="0" applyNumberFormat="1" applyFont="1" applyFill="1" applyBorder="1" applyAlignment="1" applyProtection="1">
      <alignment horizontal="left" vertical="top" wrapText="1"/>
      <protection hidden="1"/>
    </xf>
    <xf numFmtId="167" fontId="1" fillId="10" borderId="0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1" fillId="18" borderId="61" xfId="0" applyFont="1" applyFill="1" applyBorder="1" applyAlignment="1" applyProtection="1">
      <alignment horizontal="left" vertical="center" wrapText="1"/>
      <protection hidden="1"/>
    </xf>
    <xf numFmtId="0" fontId="1" fillId="18" borderId="62" xfId="0" applyFont="1" applyFill="1" applyBorder="1" applyAlignment="1" applyProtection="1">
      <alignment horizontal="left" vertical="center" wrapText="1"/>
      <protection hidden="1"/>
    </xf>
    <xf numFmtId="0" fontId="1" fillId="18" borderId="44" xfId="0" applyFont="1" applyFill="1" applyBorder="1" applyAlignment="1" applyProtection="1">
      <alignment horizontal="left" vertical="center" wrapText="1"/>
      <protection hidden="1"/>
    </xf>
    <xf numFmtId="0" fontId="1" fillId="18" borderId="60" xfId="0" applyFont="1" applyFill="1" applyBorder="1" applyAlignment="1" applyProtection="1">
      <alignment horizontal="left" vertical="center" wrapText="1"/>
      <protection hidden="1"/>
    </xf>
    <xf numFmtId="0" fontId="1" fillId="18" borderId="63" xfId="0" applyFont="1" applyFill="1" applyBorder="1" applyAlignment="1" applyProtection="1">
      <alignment horizontal="left" vertical="center" wrapText="1"/>
      <protection hidden="1"/>
    </xf>
    <xf numFmtId="0" fontId="1" fillId="18" borderId="46" xfId="0" applyFont="1" applyFill="1" applyBorder="1" applyAlignment="1" applyProtection="1">
      <alignment horizontal="left" vertical="center" wrapText="1"/>
      <protection hidden="1"/>
    </xf>
    <xf numFmtId="0" fontId="5" fillId="7" borderId="49" xfId="0" applyFont="1" applyFill="1" applyBorder="1" applyAlignment="1" applyProtection="1">
      <alignment horizontal="left" vertical="top"/>
      <protection hidden="1"/>
    </xf>
    <xf numFmtId="0" fontId="5" fillId="7" borderId="50" xfId="0" applyFont="1" applyFill="1" applyBorder="1" applyAlignment="1" applyProtection="1">
      <alignment horizontal="left" vertical="top"/>
      <protection hidden="1"/>
    </xf>
    <xf numFmtId="0" fontId="5" fillId="7" borderId="51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5" fillId="14" borderId="7" xfId="0" applyFont="1" applyFill="1" applyBorder="1" applyAlignment="1" applyProtection="1">
      <alignment horizontal="center" vertical="center" wrapText="1"/>
      <protection hidden="1"/>
    </xf>
    <xf numFmtId="0" fontId="5" fillId="14" borderId="21" xfId="0" applyFont="1" applyFill="1" applyBorder="1" applyAlignment="1" applyProtection="1">
      <alignment horizontal="center" vertical="center" wrapText="1"/>
      <protection hidden="1"/>
    </xf>
    <xf numFmtId="0" fontId="5" fillId="14" borderId="8" xfId="0" applyFont="1" applyFill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left" vertical="center" wrapText="1"/>
      <protection hidden="1"/>
    </xf>
    <xf numFmtId="0" fontId="5" fillId="0" borderId="20" xfId="0" applyFont="1" applyBorder="1" applyAlignment="1" applyProtection="1">
      <alignment horizontal="left" vertical="center" wrapText="1"/>
      <protection hidden="1"/>
    </xf>
    <xf numFmtId="0" fontId="5" fillId="0" borderId="22" xfId="0" applyFont="1" applyBorder="1" applyAlignment="1" applyProtection="1">
      <alignment horizontal="left" vertical="center" wrapText="1"/>
      <protection hidden="1"/>
    </xf>
    <xf numFmtId="167" fontId="1" fillId="7" borderId="61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62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44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60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63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46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7" fontId="1" fillId="7" borderId="60" xfId="0" applyNumberFormat="1" applyFont="1" applyFill="1" applyBorder="1" applyAlignment="1" applyProtection="1">
      <alignment horizontal="left" vertical="top" wrapText="1"/>
      <protection hidden="1"/>
    </xf>
    <xf numFmtId="167" fontId="1" fillId="7" borderId="63" xfId="0" applyNumberFormat="1" applyFont="1" applyFill="1" applyBorder="1" applyAlignment="1" applyProtection="1">
      <alignment horizontal="left" vertical="top" wrapText="1"/>
      <protection hidden="1"/>
    </xf>
    <xf numFmtId="167" fontId="1" fillId="7" borderId="46" xfId="0" applyNumberFormat="1" applyFont="1" applyFill="1" applyBorder="1" applyAlignment="1" applyProtection="1">
      <alignment horizontal="left" vertical="top" wrapText="1"/>
      <protection hidden="1"/>
    </xf>
    <xf numFmtId="0" fontId="5" fillId="8" borderId="3" xfId="0" applyFont="1" applyFill="1" applyBorder="1" applyAlignment="1" applyProtection="1">
      <alignment horizontal="right" vertical="center" wrapText="1"/>
      <protection hidden="1"/>
    </xf>
    <xf numFmtId="0" fontId="5" fillId="8" borderId="2" xfId="0" applyFont="1" applyFill="1" applyBorder="1" applyAlignment="1" applyProtection="1">
      <alignment horizontal="right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5" fillId="8" borderId="11" xfId="0" applyFont="1" applyFill="1" applyBorder="1" applyAlignment="1" applyProtection="1">
      <alignment horizontal="center" vertical="center" wrapText="1"/>
      <protection hidden="1"/>
    </xf>
    <xf numFmtId="0" fontId="5" fillId="8" borderId="2" xfId="0" applyFont="1" applyFill="1" applyBorder="1" applyAlignment="1" applyProtection="1">
      <alignment horizontal="center" vertical="center" wrapText="1"/>
      <protection hidden="1"/>
    </xf>
    <xf numFmtId="0" fontId="5" fillId="12" borderId="1" xfId="0" applyFont="1" applyFill="1" applyBorder="1" applyAlignment="1" applyProtection="1">
      <alignment horizontal="center" vertical="center" wrapText="1"/>
      <protection hidden="1"/>
    </xf>
    <xf numFmtId="0" fontId="5" fillId="8" borderId="10" xfId="0" applyFont="1" applyFill="1" applyBorder="1" applyAlignment="1" applyProtection="1">
      <alignment horizontal="center" vertical="center" textRotation="90" wrapText="1"/>
      <protection hidden="1"/>
    </xf>
    <xf numFmtId="0" fontId="5" fillId="8" borderId="4" xfId="0" applyFont="1" applyFill="1" applyBorder="1" applyAlignment="1" applyProtection="1">
      <alignment horizontal="center" vertical="center" textRotation="90" wrapText="1"/>
      <protection hidden="1"/>
    </xf>
    <xf numFmtId="0" fontId="5" fillId="0" borderId="10" xfId="0" applyFont="1" applyBorder="1" applyAlignment="1" applyProtection="1">
      <alignment horizontal="center" vertical="center" textRotation="90" wrapText="1"/>
      <protection hidden="1"/>
    </xf>
    <xf numFmtId="0" fontId="5" fillId="0" borderId="4" xfId="0" applyFont="1" applyBorder="1" applyAlignment="1" applyProtection="1">
      <alignment horizontal="center" vertical="center" textRotation="90" wrapText="1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0" fontId="5" fillId="0" borderId="36" xfId="0" applyFont="1" applyBorder="1" applyAlignment="1" applyProtection="1">
      <alignment horizontal="left" vertical="center" wrapText="1" indent="1"/>
      <protection hidden="1"/>
    </xf>
    <xf numFmtId="0" fontId="5" fillId="0" borderId="35" xfId="0" applyFont="1" applyBorder="1" applyAlignment="1" applyProtection="1">
      <alignment horizontal="left" vertical="center" wrapText="1" indent="1"/>
      <protection hidden="1"/>
    </xf>
    <xf numFmtId="0" fontId="1" fillId="8" borderId="10" xfId="0" applyFont="1" applyFill="1" applyBorder="1" applyAlignment="1" applyProtection="1">
      <alignment horizontal="center" vertical="center" textRotation="90" wrapText="1"/>
      <protection hidden="1"/>
    </xf>
    <xf numFmtId="0" fontId="1" fillId="8" borderId="12" xfId="0" applyFont="1" applyFill="1" applyBorder="1" applyAlignment="1" applyProtection="1">
      <alignment horizontal="center" vertical="center" textRotation="90" wrapText="1"/>
      <protection hidden="1"/>
    </xf>
    <xf numFmtId="0" fontId="1" fillId="8" borderId="4" xfId="0" applyFont="1" applyFill="1" applyBorder="1" applyAlignment="1" applyProtection="1">
      <alignment horizontal="center" vertical="center" textRotation="90" wrapText="1"/>
      <protection hidden="1"/>
    </xf>
    <xf numFmtId="165" fontId="1" fillId="8" borderId="66" xfId="2" applyNumberFormat="1" applyFont="1" applyFill="1" applyBorder="1" applyAlignment="1" applyProtection="1">
      <alignment horizontal="center" vertical="center"/>
      <protection hidden="1"/>
    </xf>
    <xf numFmtId="165" fontId="1" fillId="8" borderId="67" xfId="2" applyNumberFormat="1" applyFont="1" applyFill="1" applyBorder="1" applyAlignment="1" applyProtection="1">
      <alignment horizontal="center" vertical="center"/>
      <protection hidden="1"/>
    </xf>
    <xf numFmtId="0" fontId="1" fillId="18" borderId="61" xfId="0" applyFont="1" applyFill="1" applyBorder="1" applyAlignment="1" applyProtection="1">
      <alignment horizontal="center" vertical="top" wrapText="1"/>
      <protection hidden="1"/>
    </xf>
    <xf numFmtId="0" fontId="1" fillId="18" borderId="62" xfId="0" applyFont="1" applyFill="1" applyBorder="1" applyAlignment="1" applyProtection="1">
      <alignment horizontal="center" vertical="top" wrapText="1"/>
      <protection hidden="1"/>
    </xf>
    <xf numFmtId="0" fontId="1" fillId="18" borderId="44" xfId="0" applyFont="1" applyFill="1" applyBorder="1" applyAlignment="1" applyProtection="1">
      <alignment horizontal="center" vertical="top" wrapText="1"/>
      <protection hidden="1"/>
    </xf>
    <xf numFmtId="0" fontId="1" fillId="18" borderId="64" xfId="0" applyFont="1" applyFill="1" applyBorder="1" applyAlignment="1" applyProtection="1">
      <alignment horizontal="center" vertical="top" wrapText="1"/>
      <protection hidden="1"/>
    </xf>
    <xf numFmtId="0" fontId="1" fillId="18" borderId="0" xfId="0" applyFont="1" applyFill="1" applyBorder="1" applyAlignment="1" applyProtection="1">
      <alignment horizontal="center" vertical="top" wrapText="1"/>
      <protection hidden="1"/>
    </xf>
    <xf numFmtId="0" fontId="1" fillId="18" borderId="41" xfId="0" applyFont="1" applyFill="1" applyBorder="1" applyAlignment="1" applyProtection="1">
      <alignment horizontal="center" vertical="top" wrapText="1"/>
      <protection hidden="1"/>
    </xf>
    <xf numFmtId="0" fontId="1" fillId="18" borderId="60" xfId="0" applyFont="1" applyFill="1" applyBorder="1" applyAlignment="1" applyProtection="1">
      <alignment horizontal="center" vertical="top" wrapText="1"/>
      <protection hidden="1"/>
    </xf>
    <xf numFmtId="0" fontId="1" fillId="18" borderId="63" xfId="0" applyFont="1" applyFill="1" applyBorder="1" applyAlignment="1" applyProtection="1">
      <alignment horizontal="center" vertical="top" wrapText="1"/>
      <protection hidden="1"/>
    </xf>
    <xf numFmtId="0" fontId="1" fillId="18" borderId="46" xfId="0" applyFont="1" applyFill="1" applyBorder="1" applyAlignment="1" applyProtection="1">
      <alignment horizontal="center" vertical="top" wrapText="1"/>
      <protection hidden="1"/>
    </xf>
    <xf numFmtId="0" fontId="5" fillId="8" borderId="14" xfId="0" applyFont="1" applyFill="1" applyBorder="1" applyAlignment="1" applyProtection="1">
      <alignment horizontal="center" vertical="center" textRotation="90" wrapText="1"/>
      <protection hidden="1"/>
    </xf>
    <xf numFmtId="0" fontId="5" fillId="8" borderId="35" xfId="0" applyFont="1" applyFill="1" applyBorder="1" applyAlignment="1" applyProtection="1">
      <alignment horizontal="center" vertical="center" textRotation="90" wrapText="1"/>
      <protection hidden="1"/>
    </xf>
    <xf numFmtId="0" fontId="5" fillId="8" borderId="3" xfId="0" applyFont="1" applyFill="1" applyBorder="1" applyAlignment="1" applyProtection="1">
      <alignment horizontal="center" vertical="center" wrapText="1"/>
      <protection hidden="1"/>
    </xf>
    <xf numFmtId="165" fontId="10" fillId="8" borderId="10" xfId="2" applyNumberFormat="1" applyFont="1" applyFill="1" applyBorder="1" applyAlignment="1" applyProtection="1">
      <alignment horizontal="center" vertical="center"/>
      <protection hidden="1"/>
    </xf>
    <xf numFmtId="165" fontId="10" fillId="8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67" fontId="0" fillId="7" borderId="0" xfId="0" applyNumberFormat="1" applyFont="1" applyFill="1" applyAlignment="1" applyProtection="1">
      <alignment horizontal="left" vertical="center" wrapText="1"/>
      <protection hidden="1"/>
    </xf>
    <xf numFmtId="167" fontId="0" fillId="7" borderId="0" xfId="0" applyNumberFormat="1" applyFont="1" applyFill="1" applyAlignment="1" applyProtection="1">
      <alignment vertical="top" wrapText="1"/>
      <protection hidden="1"/>
    </xf>
    <xf numFmtId="0" fontId="7" fillId="8" borderId="10" xfId="0" applyFont="1" applyFill="1" applyBorder="1" applyAlignment="1" applyProtection="1">
      <alignment horizontal="center" vertical="center" textRotation="90" wrapText="1"/>
      <protection hidden="1"/>
    </xf>
    <xf numFmtId="0" fontId="7" fillId="8" borderId="4" xfId="0" applyFont="1" applyFill="1" applyBorder="1" applyAlignment="1" applyProtection="1">
      <alignment horizontal="center" vertical="center" textRotation="90" wrapText="1"/>
      <protection hidden="1"/>
    </xf>
    <xf numFmtId="0" fontId="0" fillId="8" borderId="10" xfId="0" applyFont="1" applyFill="1" applyBorder="1" applyAlignment="1" applyProtection="1">
      <alignment horizontal="center" vertical="center" textRotation="90" wrapText="1"/>
      <protection hidden="1"/>
    </xf>
    <xf numFmtId="0" fontId="0" fillId="8" borderId="12" xfId="0" applyFont="1" applyFill="1" applyBorder="1" applyAlignment="1" applyProtection="1">
      <alignment horizontal="center" vertical="center" textRotation="90" wrapText="1"/>
      <protection hidden="1"/>
    </xf>
    <xf numFmtId="0" fontId="0" fillId="8" borderId="4" xfId="0" applyFont="1" applyFill="1" applyBorder="1" applyAlignment="1" applyProtection="1">
      <alignment horizontal="center" vertical="center" textRotation="90" wrapText="1"/>
      <protection hidden="1"/>
    </xf>
    <xf numFmtId="0" fontId="7" fillId="12" borderId="1" xfId="0" applyFont="1" applyFill="1" applyBorder="1" applyAlignment="1" applyProtection="1">
      <alignment horizontal="center" vertical="center" wrapText="1"/>
      <protection hidden="1"/>
    </xf>
    <xf numFmtId="167" fontId="1" fillId="7" borderId="61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62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60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63" xfId="0" applyNumberFormat="1" applyFont="1" applyFill="1" applyBorder="1" applyAlignment="1" applyProtection="1">
      <alignment horizontal="center" vertical="center" wrapText="1"/>
      <protection hidden="1"/>
    </xf>
    <xf numFmtId="0" fontId="1" fillId="18" borderId="61" xfId="0" applyFont="1" applyFill="1" applyBorder="1" applyAlignment="1" applyProtection="1">
      <alignment horizontal="center" vertical="center" wrapText="1"/>
      <protection hidden="1"/>
    </xf>
    <xf numFmtId="0" fontId="1" fillId="18" borderId="62" xfId="0" applyFont="1" applyFill="1" applyBorder="1" applyAlignment="1" applyProtection="1">
      <alignment horizontal="center" vertical="center" wrapText="1"/>
      <protection hidden="1"/>
    </xf>
    <xf numFmtId="0" fontId="1" fillId="18" borderId="44" xfId="0" applyFont="1" applyFill="1" applyBorder="1" applyAlignment="1" applyProtection="1">
      <alignment horizontal="center" vertical="center" wrapText="1"/>
      <protection hidden="1"/>
    </xf>
    <xf numFmtId="0" fontId="1" fillId="18" borderId="60" xfId="0" applyFont="1" applyFill="1" applyBorder="1" applyAlignment="1" applyProtection="1">
      <alignment horizontal="center" vertical="center" wrapText="1"/>
      <protection hidden="1"/>
    </xf>
    <xf numFmtId="0" fontId="1" fillId="18" borderId="63" xfId="0" applyFont="1" applyFill="1" applyBorder="1" applyAlignment="1" applyProtection="1">
      <alignment horizontal="center" vertical="center" wrapText="1"/>
      <protection hidden="1"/>
    </xf>
    <xf numFmtId="0" fontId="1" fillId="18" borderId="46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>
      <alignment vertical="top" wrapText="1"/>
    </xf>
    <xf numFmtId="0" fontId="0" fillId="0" borderId="37" xfId="0" applyFont="1" applyBorder="1" applyAlignment="1">
      <alignment vertical="top" wrapText="1"/>
    </xf>
    <xf numFmtId="0" fontId="2" fillId="0" borderId="31" xfId="0" applyFont="1" applyBorder="1" applyAlignment="1">
      <alignment horizontal="right" vertical="top" wrapText="1"/>
    </xf>
    <xf numFmtId="0" fontId="2" fillId="0" borderId="38" xfId="0" applyFont="1" applyBorder="1" applyAlignment="1">
      <alignment horizontal="right" vertical="top" wrapText="1"/>
    </xf>
    <xf numFmtId="168" fontId="2" fillId="0" borderId="31" xfId="3" applyFont="1" applyFill="1" applyBorder="1" applyAlignment="1" applyProtection="1">
      <alignment horizontal="right" vertical="top"/>
      <protection hidden="1"/>
    </xf>
    <xf numFmtId="168" fontId="2" fillId="0" borderId="38" xfId="3" applyFont="1" applyFill="1" applyBorder="1" applyAlignment="1" applyProtection="1">
      <alignment horizontal="right" vertical="top"/>
      <protection hidden="1"/>
    </xf>
    <xf numFmtId="169" fontId="13" fillId="15" borderId="31" xfId="0" applyNumberFormat="1" applyFont="1" applyFill="1" applyBorder="1" applyAlignment="1">
      <alignment horizontal="right" vertical="top"/>
    </xf>
    <xf numFmtId="169" fontId="13" fillId="15" borderId="38" xfId="0" applyNumberFormat="1" applyFont="1" applyFill="1" applyBorder="1" applyAlignment="1">
      <alignment horizontal="right" vertical="top"/>
    </xf>
    <xf numFmtId="0" fontId="3" fillId="0" borderId="31" xfId="0" applyFont="1" applyBorder="1" applyAlignment="1" applyProtection="1">
      <alignment horizontal="right" vertical="top" wrapText="1"/>
      <protection hidden="1"/>
    </xf>
    <xf numFmtId="0" fontId="3" fillId="0" borderId="38" xfId="0" applyFont="1" applyBorder="1" applyAlignment="1" applyProtection="1">
      <alignment horizontal="right" vertical="top" wrapText="1"/>
      <protection hidden="1"/>
    </xf>
    <xf numFmtId="0" fontId="4" fillId="0" borderId="61" xfId="0" applyFont="1" applyBorder="1" applyAlignment="1" applyProtection="1">
      <alignment horizontal="center" vertical="center" wrapText="1"/>
      <protection hidden="1"/>
    </xf>
    <xf numFmtId="0" fontId="4" fillId="0" borderId="62" xfId="0" applyFont="1" applyBorder="1" applyAlignment="1" applyProtection="1">
      <alignment horizontal="center" vertical="center" wrapText="1"/>
      <protection hidden="1"/>
    </xf>
    <xf numFmtId="0" fontId="4" fillId="0" borderId="44" xfId="0" applyFont="1" applyBorder="1" applyAlignment="1" applyProtection="1">
      <alignment horizontal="center" vertical="center" wrapText="1"/>
      <protection hidden="1"/>
    </xf>
    <xf numFmtId="0" fontId="4" fillId="0" borderId="60" xfId="0" applyFont="1" applyBorder="1" applyAlignment="1" applyProtection="1">
      <alignment horizontal="center" vertical="center" wrapText="1"/>
      <protection hidden="1"/>
    </xf>
    <xf numFmtId="0" fontId="4" fillId="0" borderId="63" xfId="0" applyFont="1" applyBorder="1" applyAlignment="1" applyProtection="1">
      <alignment horizontal="center" vertical="center" wrapText="1"/>
      <protection hidden="1"/>
    </xf>
    <xf numFmtId="0" fontId="4" fillId="0" borderId="46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2" fillId="0" borderId="31" xfId="0" applyFont="1" applyBorder="1" applyAlignment="1">
      <alignment horizontal="right" vertical="top"/>
    </xf>
    <xf numFmtId="0" fontId="2" fillId="0" borderId="38" xfId="0" applyFont="1" applyBorder="1" applyAlignment="1">
      <alignment horizontal="right" vertical="top"/>
    </xf>
    <xf numFmtId="0" fontId="33" fillId="17" borderId="19" xfId="0" applyFont="1" applyFill="1" applyBorder="1" applyAlignment="1" applyProtection="1">
      <alignment vertical="top"/>
      <protection hidden="1"/>
    </xf>
    <xf numFmtId="0" fontId="33" fillId="17" borderId="22" xfId="0" applyFont="1" applyFill="1" applyBorder="1" applyAlignment="1" applyProtection="1">
      <alignment vertical="top"/>
      <protection hidden="1"/>
    </xf>
    <xf numFmtId="9" fontId="13" fillId="0" borderId="31" xfId="0" applyNumberFormat="1" applyFont="1" applyBorder="1" applyAlignment="1" applyProtection="1">
      <alignment horizontal="right" vertical="top"/>
      <protection hidden="1"/>
    </xf>
    <xf numFmtId="9" fontId="13" fillId="0" borderId="38" xfId="0" applyNumberFormat="1" applyFont="1" applyBorder="1" applyAlignment="1" applyProtection="1">
      <alignment horizontal="right" vertical="top"/>
      <protection hidden="1"/>
    </xf>
    <xf numFmtId="169" fontId="13" fillId="15" borderId="31" xfId="0" applyNumberFormat="1" applyFont="1" applyFill="1" applyBorder="1" applyAlignment="1" applyProtection="1">
      <alignment horizontal="right" vertical="top"/>
      <protection hidden="1"/>
    </xf>
    <xf numFmtId="169" fontId="13" fillId="15" borderId="38" xfId="0" applyNumberFormat="1" applyFont="1" applyFill="1" applyBorder="1" applyAlignment="1" applyProtection="1">
      <alignment horizontal="right" vertical="top"/>
      <protection hidden="1"/>
    </xf>
    <xf numFmtId="169" fontId="24" fillId="19" borderId="31" xfId="0" applyNumberFormat="1" applyFont="1" applyFill="1" applyBorder="1" applyAlignment="1" applyProtection="1">
      <alignment horizontal="right" vertical="top"/>
      <protection hidden="1"/>
    </xf>
    <xf numFmtId="169" fontId="24" fillId="19" borderId="38" xfId="0" applyNumberFormat="1" applyFont="1" applyFill="1" applyBorder="1" applyAlignment="1" applyProtection="1">
      <alignment horizontal="right" vertical="top"/>
      <protection hidden="1"/>
    </xf>
    <xf numFmtId="0" fontId="3" fillId="0" borderId="0" xfId="0" applyFont="1" applyBorder="1" applyAlignment="1" applyProtection="1">
      <alignment horizontal="center" vertical="top"/>
      <protection locked="0" hidden="1"/>
    </xf>
    <xf numFmtId="0" fontId="33" fillId="16" borderId="8" xfId="0" applyFont="1" applyFill="1" applyBorder="1" applyAlignment="1" applyProtection="1">
      <alignment vertical="top"/>
      <protection hidden="1"/>
    </xf>
    <xf numFmtId="0" fontId="0" fillId="0" borderId="42" xfId="0" applyFont="1" applyBorder="1" applyAlignment="1">
      <alignment horizontal="left" vertical="top" wrapText="1"/>
    </xf>
    <xf numFmtId="0" fontId="0" fillId="0" borderId="32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33" fillId="16" borderId="19" xfId="0" applyFont="1" applyFill="1" applyBorder="1" applyAlignment="1" applyProtection="1">
      <alignment vertical="top" wrapText="1"/>
      <protection hidden="1"/>
    </xf>
    <xf numFmtId="0" fontId="33" fillId="16" borderId="22" xfId="0" applyFont="1" applyFill="1" applyBorder="1" applyAlignment="1" applyProtection="1">
      <alignment vertical="top" wrapText="1"/>
      <protection hidden="1"/>
    </xf>
    <xf numFmtId="0" fontId="3" fillId="0" borderId="31" xfId="0" applyFont="1" applyBorder="1" applyAlignment="1">
      <alignment horizontal="right" vertical="top" wrapText="1"/>
    </xf>
    <xf numFmtId="0" fontId="3" fillId="0" borderId="38" xfId="0" applyFont="1" applyBorder="1" applyAlignment="1">
      <alignment horizontal="right" vertical="top" wrapText="1"/>
    </xf>
    <xf numFmtId="0" fontId="3" fillId="0" borderId="31" xfId="0" applyFont="1" applyBorder="1" applyAlignment="1">
      <alignment horizontal="right" vertical="top"/>
    </xf>
    <xf numFmtId="0" fontId="3" fillId="0" borderId="38" xfId="0" applyFont="1" applyBorder="1" applyAlignment="1">
      <alignment horizontal="right" vertical="top"/>
    </xf>
    <xf numFmtId="0" fontId="0" fillId="0" borderId="8" xfId="0" quotePrefix="1" applyFont="1" applyBorder="1" applyAlignment="1" applyProtection="1">
      <alignment horizontal="center" vertical="center" wrapText="1"/>
      <protection hidden="1"/>
    </xf>
    <xf numFmtId="169" fontId="13" fillId="15" borderId="43" xfId="0" applyNumberFormat="1" applyFont="1" applyFill="1" applyBorder="1" applyAlignment="1" applyProtection="1">
      <alignment horizontal="right" vertical="center"/>
      <protection hidden="1"/>
    </xf>
    <xf numFmtId="169" fontId="13" fillId="15" borderId="45" xfId="0" applyNumberFormat="1" applyFont="1" applyFill="1" applyBorder="1" applyAlignment="1" applyProtection="1">
      <alignment horizontal="right" vertical="center"/>
      <protection hidden="1"/>
    </xf>
    <xf numFmtId="169" fontId="24" fillId="19" borderId="43" xfId="0" applyNumberFormat="1" applyFont="1" applyFill="1" applyBorder="1" applyAlignment="1" applyProtection="1">
      <alignment horizontal="right" vertical="top"/>
      <protection hidden="1"/>
    </xf>
    <xf numFmtId="169" fontId="24" fillId="19" borderId="45" xfId="0" applyNumberFormat="1" applyFont="1" applyFill="1" applyBorder="1" applyAlignment="1" applyProtection="1">
      <alignment horizontal="right" vertical="top"/>
      <protection hidden="1"/>
    </xf>
  </cellXfs>
  <cellStyles count="5">
    <cellStyle name="Collegamento ipertestuale" xfId="1" builtinId="8"/>
    <cellStyle name="Migliaia" xfId="2" builtinId="3"/>
    <cellStyle name="Normale" xfId="0" builtinId="0"/>
    <cellStyle name="Percentuale" xfId="4" builtinId="5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R16"/>
  <sheetViews>
    <sheetView showRowColHeaders="0" zoomScale="115" zoomScaleNormal="115" workbookViewId="0">
      <selection sqref="A1:C1"/>
    </sheetView>
  </sheetViews>
  <sheetFormatPr defaultRowHeight="12.75" x14ac:dyDescent="0.2"/>
  <cols>
    <col min="1" max="1" width="47.42578125" style="1" customWidth="1"/>
    <col min="2" max="2" width="7.7109375" style="2" customWidth="1"/>
    <col min="3" max="5" width="5.5703125" style="2" customWidth="1"/>
    <col min="6" max="6" width="1.42578125" style="2" customWidth="1"/>
    <col min="7" max="9" width="6.28515625" style="2" customWidth="1"/>
    <col min="10" max="10" width="6.28515625" customWidth="1"/>
    <col min="11" max="18" width="6.28515625" style="2" customWidth="1"/>
    <col min="19" max="16384" width="9.140625" style="2"/>
  </cols>
  <sheetData>
    <row r="1" spans="1:18" ht="69" customHeight="1" x14ac:dyDescent="0.2">
      <c r="A1" s="315" t="s">
        <v>0</v>
      </c>
      <c r="B1" s="315"/>
      <c r="C1" s="315"/>
      <c r="D1" s="3"/>
      <c r="E1" s="3"/>
      <c r="F1" s="3"/>
      <c r="G1" s="3"/>
      <c r="H1" s="3"/>
      <c r="I1" s="3"/>
      <c r="K1" s="3"/>
      <c r="L1" s="3"/>
      <c r="M1" s="3"/>
    </row>
    <row r="2" spans="1:18" s="7" customFormat="1" ht="36" customHeight="1" x14ac:dyDescent="0.2">
      <c r="A2" s="4"/>
      <c r="B2" s="4"/>
      <c r="C2" s="4"/>
      <c r="D2" s="5"/>
      <c r="E2" s="5"/>
      <c r="F2" s="5"/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</row>
    <row r="3" spans="1:18" s="10" customFormat="1" ht="169.5" customHeight="1" x14ac:dyDescent="0.2">
      <c r="A3" s="8"/>
      <c r="B3" s="9" t="s">
        <v>13</v>
      </c>
      <c r="C3" s="9" t="s">
        <v>14</v>
      </c>
      <c r="D3" s="9" t="s">
        <v>15</v>
      </c>
      <c r="E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24</v>
      </c>
      <c r="O3" s="9" t="s">
        <v>25</v>
      </c>
      <c r="P3" s="9" t="s">
        <v>26</v>
      </c>
      <c r="Q3" s="9" t="s">
        <v>27</v>
      </c>
      <c r="R3" s="9" t="s">
        <v>28</v>
      </c>
    </row>
    <row r="4" spans="1:18" ht="20.25" customHeight="1" x14ac:dyDescent="0.2">
      <c r="A4" s="11" t="s">
        <v>29</v>
      </c>
      <c r="B4" s="12" t="s">
        <v>30</v>
      </c>
      <c r="C4" s="13" t="s">
        <v>30</v>
      </c>
      <c r="D4" s="13" t="s">
        <v>30</v>
      </c>
      <c r="E4" s="13" t="s">
        <v>30</v>
      </c>
      <c r="F4" s="14"/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</row>
    <row r="5" spans="1:18" ht="20.25" customHeight="1" x14ac:dyDescent="0.2">
      <c r="A5" s="15" t="s">
        <v>31</v>
      </c>
      <c r="B5" s="12" t="s">
        <v>30</v>
      </c>
      <c r="C5" s="12"/>
      <c r="D5" s="13" t="s">
        <v>30</v>
      </c>
      <c r="E5" s="13"/>
      <c r="F5" s="14"/>
      <c r="G5" s="16">
        <v>3</v>
      </c>
      <c r="H5" s="16">
        <v>2</v>
      </c>
      <c r="I5" s="16">
        <v>3</v>
      </c>
      <c r="J5" s="16">
        <v>3</v>
      </c>
      <c r="K5" s="16">
        <v>4</v>
      </c>
      <c r="L5" s="16">
        <v>2</v>
      </c>
      <c r="M5" s="16">
        <v>4</v>
      </c>
      <c r="N5" s="16">
        <v>4</v>
      </c>
      <c r="O5" s="16">
        <v>8</v>
      </c>
      <c r="P5" s="16">
        <v>4</v>
      </c>
      <c r="Q5" s="16">
        <v>5</v>
      </c>
      <c r="R5" s="16">
        <v>8</v>
      </c>
    </row>
    <row r="6" spans="1:18" ht="20.25" customHeight="1" x14ac:dyDescent="0.2">
      <c r="A6" s="11" t="s">
        <v>32</v>
      </c>
      <c r="B6" s="12" t="s">
        <v>30</v>
      </c>
      <c r="C6" s="12"/>
      <c r="D6" s="12"/>
      <c r="E6" s="12"/>
      <c r="F6" s="17"/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12">
        <v>2</v>
      </c>
      <c r="N6" s="12">
        <v>4</v>
      </c>
      <c r="O6" s="12">
        <v>4</v>
      </c>
      <c r="P6" s="12" t="s">
        <v>33</v>
      </c>
      <c r="Q6" s="12">
        <v>2</v>
      </c>
      <c r="R6" s="12">
        <v>2</v>
      </c>
    </row>
    <row r="7" spans="1:18" ht="20.25" customHeight="1" x14ac:dyDescent="0.2">
      <c r="A7" s="11" t="s">
        <v>34</v>
      </c>
      <c r="B7" s="12"/>
      <c r="C7" s="12" t="s">
        <v>30</v>
      </c>
      <c r="D7" s="12"/>
      <c r="E7" s="12"/>
      <c r="F7" s="17"/>
      <c r="G7" s="12">
        <f>4*10</f>
        <v>40</v>
      </c>
      <c r="H7" s="12">
        <f>4*10</f>
        <v>40</v>
      </c>
      <c r="I7" s="12">
        <f>4*10</f>
        <v>40</v>
      </c>
      <c r="J7" s="12">
        <f>4*10</f>
        <v>40</v>
      </c>
      <c r="K7" s="12">
        <f>4*10</f>
        <v>40</v>
      </c>
      <c r="L7" s="12">
        <f>6*10</f>
        <v>60</v>
      </c>
      <c r="M7" s="12">
        <f>4*10</f>
        <v>40</v>
      </c>
      <c r="N7" s="12">
        <f>5*10</f>
        <v>50</v>
      </c>
      <c r="O7" s="12">
        <f>8*10</f>
        <v>80</v>
      </c>
      <c r="P7" s="12">
        <f>4*10</f>
        <v>40</v>
      </c>
      <c r="Q7" s="12">
        <f>6*10</f>
        <v>60</v>
      </c>
      <c r="R7" s="12">
        <f>6*10</f>
        <v>60</v>
      </c>
    </row>
    <row r="8" spans="1:18" ht="20.25" customHeight="1" x14ac:dyDescent="0.2">
      <c r="A8" s="11" t="s">
        <v>35</v>
      </c>
      <c r="B8" s="12" t="s">
        <v>30</v>
      </c>
      <c r="C8" s="13" t="s">
        <v>30</v>
      </c>
      <c r="D8" s="13" t="s">
        <v>30</v>
      </c>
      <c r="E8" s="13" t="s">
        <v>30</v>
      </c>
      <c r="F8" s="14"/>
      <c r="G8" s="12">
        <v>2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2">
        <v>3</v>
      </c>
      <c r="N8" s="12">
        <v>2</v>
      </c>
      <c r="O8" s="12">
        <v>4</v>
      </c>
      <c r="P8" s="12">
        <v>2</v>
      </c>
      <c r="Q8" s="12">
        <v>2</v>
      </c>
      <c r="R8" s="12">
        <v>2</v>
      </c>
    </row>
    <row r="9" spans="1:18" ht="20.25" customHeight="1" x14ac:dyDescent="0.2">
      <c r="A9" s="15" t="s">
        <v>36</v>
      </c>
      <c r="B9" s="12" t="s">
        <v>30</v>
      </c>
      <c r="C9" s="12"/>
      <c r="D9" s="12"/>
      <c r="E9" s="12"/>
      <c r="F9" s="17"/>
      <c r="G9" s="16">
        <v>4</v>
      </c>
      <c r="H9" s="16">
        <v>4</v>
      </c>
      <c r="I9" s="16">
        <v>4</v>
      </c>
      <c r="J9" s="16">
        <v>4</v>
      </c>
      <c r="K9" s="16">
        <v>4</v>
      </c>
      <c r="L9" s="16">
        <v>4</v>
      </c>
      <c r="M9" s="16">
        <v>4</v>
      </c>
      <c r="N9" s="16">
        <v>6</v>
      </c>
      <c r="O9" s="16">
        <v>16</v>
      </c>
      <c r="P9" s="16" t="s">
        <v>37</v>
      </c>
      <c r="Q9" s="16">
        <v>4</v>
      </c>
      <c r="R9" s="16">
        <v>16</v>
      </c>
    </row>
    <row r="11" spans="1:18" ht="57.75" customHeight="1" x14ac:dyDescent="0.2">
      <c r="A11" s="316" t="s">
        <v>38</v>
      </c>
      <c r="B11" s="316"/>
      <c r="C11" s="316"/>
      <c r="D11" s="316"/>
      <c r="E11" s="316"/>
      <c r="F11" s="316"/>
      <c r="G11" s="316"/>
      <c r="H11" s="17"/>
      <c r="I11" s="17"/>
      <c r="K11" s="17"/>
      <c r="L11" s="17"/>
      <c r="M11" s="17"/>
      <c r="N11" s="17"/>
      <c r="O11" s="17"/>
    </row>
    <row r="12" spans="1:18" ht="12.75" customHeight="1" x14ac:dyDescent="0.2">
      <c r="A12" s="18"/>
      <c r="B12" s="18"/>
      <c r="C12" s="18"/>
      <c r="D12" s="18"/>
      <c r="E12" s="18"/>
      <c r="F12" s="18"/>
      <c r="G12" s="17"/>
      <c r="H12" s="17"/>
      <c r="I12" s="17"/>
      <c r="K12" s="17"/>
      <c r="L12" s="17"/>
      <c r="M12" s="17"/>
    </row>
    <row r="13" spans="1:18" ht="15" x14ac:dyDescent="0.25">
      <c r="A13" s="1" t="s">
        <v>39</v>
      </c>
      <c r="J13" s="317" t="s">
        <v>40</v>
      </c>
      <c r="K13" s="317"/>
      <c r="L13" s="19"/>
      <c r="M13" s="19"/>
    </row>
    <row r="15" spans="1:18" ht="24" x14ac:dyDescent="0.2">
      <c r="A15" s="20" t="s">
        <v>41</v>
      </c>
    </row>
    <row r="16" spans="1:18" x14ac:dyDescent="0.2">
      <c r="K16" s="2">
        <f>60.65*6</f>
        <v>363.9</v>
      </c>
    </row>
  </sheetData>
  <mergeCells count="3">
    <mergeCell ref="A1:C1"/>
    <mergeCell ref="A11:G11"/>
    <mergeCell ref="J13:K13"/>
  </mergeCells>
  <printOptions horizontalCentered="1"/>
  <pageMargins left="0.19652777777777777" right="0.19652777777777777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7">
    <tabColor theme="2" tint="-0.749992370372631"/>
  </sheetPr>
  <dimension ref="A1:P86"/>
  <sheetViews>
    <sheetView zoomScaleNormal="100" workbookViewId="0">
      <selection activeCell="C5" sqref="C5"/>
    </sheetView>
  </sheetViews>
  <sheetFormatPr defaultColWidth="12.85546875" defaultRowHeight="12" zeroHeight="1" x14ac:dyDescent="0.2"/>
  <cols>
    <col min="1" max="1" width="1.28515625" style="70" customWidth="1"/>
    <col min="2" max="2" width="48.140625" style="70" customWidth="1"/>
    <col min="3" max="3" width="28" style="70" customWidth="1"/>
    <col min="4" max="4" width="4.5703125" style="70" customWidth="1"/>
    <col min="5" max="11" width="6.7109375" style="70" customWidth="1"/>
    <col min="12" max="12" width="13.85546875" style="70" customWidth="1"/>
    <col min="13" max="13" width="11.28515625" style="70" customWidth="1"/>
    <col min="14" max="14" width="11" style="70" customWidth="1"/>
    <col min="15" max="16" width="9.140625" style="70" customWidth="1"/>
    <col min="17" max="17" width="7.140625" style="70" customWidth="1"/>
    <col min="18" max="235" width="9.140625" style="70" customWidth="1"/>
    <col min="236" max="16384" width="12.85546875" style="70"/>
  </cols>
  <sheetData>
    <row r="1" spans="1:16" ht="9" customHeight="1" x14ac:dyDescent="0.2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  <c r="M1" s="235"/>
      <c r="N1" s="235"/>
    </row>
    <row r="2" spans="1:16" ht="39.75" customHeight="1" thickBot="1" x14ac:dyDescent="0.25">
      <c r="A2" s="402" t="s">
        <v>103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</row>
    <row r="3" spans="1:16" ht="23.25" customHeight="1" thickBot="1" x14ac:dyDescent="0.25">
      <c r="A3" s="339" t="s">
        <v>200</v>
      </c>
      <c r="B3" s="339"/>
      <c r="C3" s="169"/>
      <c r="D3" s="169"/>
      <c r="E3" s="169"/>
      <c r="F3" s="371" t="s">
        <v>157</v>
      </c>
      <c r="G3" s="372"/>
      <c r="H3" s="372"/>
      <c r="I3" s="372"/>
      <c r="J3" s="372"/>
      <c r="K3" s="372"/>
      <c r="L3" s="373"/>
      <c r="M3" s="393" t="s">
        <v>235</v>
      </c>
      <c r="N3" s="394"/>
      <c r="O3" s="394"/>
      <c r="P3" s="395"/>
    </row>
    <row r="4" spans="1:16" ht="7.5" customHeight="1" thickBot="1" x14ac:dyDescent="0.25">
      <c r="A4" s="170"/>
      <c r="B4" s="170"/>
    </row>
    <row r="5" spans="1:16" ht="55.5" customHeight="1" x14ac:dyDescent="0.2">
      <c r="A5" s="170"/>
      <c r="B5" s="236" t="s">
        <v>214</v>
      </c>
      <c r="C5" s="97" t="s">
        <v>155</v>
      </c>
      <c r="D5" s="157"/>
      <c r="F5" s="423" t="s">
        <v>256</v>
      </c>
      <c r="G5" s="424"/>
      <c r="H5" s="424"/>
      <c r="I5" s="424"/>
      <c r="J5" s="424"/>
      <c r="K5" s="424"/>
      <c r="L5" s="425"/>
      <c r="M5" s="407" t="s">
        <v>257</v>
      </c>
      <c r="N5" s="408"/>
      <c r="O5" s="408"/>
      <c r="P5" s="409"/>
    </row>
    <row r="6" spans="1:16" s="157" customFormat="1" ht="6.75" customHeight="1" thickBot="1" x14ac:dyDescent="0.25">
      <c r="E6" s="44"/>
      <c r="F6" s="426"/>
      <c r="G6" s="427"/>
      <c r="H6" s="427"/>
      <c r="I6" s="427"/>
      <c r="J6" s="427"/>
      <c r="K6" s="427"/>
      <c r="L6" s="428"/>
      <c r="M6" s="410"/>
      <c r="N6" s="411"/>
      <c r="O6" s="411"/>
      <c r="P6" s="412"/>
    </row>
    <row r="7" spans="1:16" s="157" customFormat="1" ht="6.75" customHeight="1" x14ac:dyDescent="0.2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s="157" customFormat="1" ht="7.5" customHeight="1" thickBot="1" x14ac:dyDescent="0.25">
      <c r="E8" s="44"/>
      <c r="F8" s="44"/>
      <c r="G8" s="44"/>
      <c r="H8" s="44"/>
      <c r="I8" s="44"/>
      <c r="J8" s="44"/>
      <c r="K8" s="44"/>
      <c r="L8" s="44"/>
      <c r="N8" s="70"/>
    </row>
    <row r="9" spans="1:16" s="157" customFormat="1" ht="24.75" customHeight="1" x14ac:dyDescent="0.2">
      <c r="C9" s="109" t="s">
        <v>258</v>
      </c>
      <c r="D9" s="109"/>
      <c r="E9" s="108" t="s">
        <v>1</v>
      </c>
      <c r="F9" s="108" t="s">
        <v>3</v>
      </c>
      <c r="G9" s="108" t="s">
        <v>4</v>
      </c>
      <c r="H9" s="108" t="s">
        <v>5</v>
      </c>
      <c r="I9" s="108" t="s">
        <v>6</v>
      </c>
      <c r="J9" s="108" t="s">
        <v>7</v>
      </c>
      <c r="K9" s="108" t="s">
        <v>12</v>
      </c>
      <c r="L9" s="239"/>
      <c r="M9" s="451" t="s">
        <v>260</v>
      </c>
      <c r="N9" s="452"/>
      <c r="O9" s="452"/>
      <c r="P9" s="453"/>
    </row>
    <row r="10" spans="1:16" s="157" customFormat="1" ht="12.75" customHeight="1" x14ac:dyDescent="0.2">
      <c r="C10" s="439" t="s">
        <v>90</v>
      </c>
      <c r="D10" s="446" t="s">
        <v>206</v>
      </c>
      <c r="E10" s="441" t="s">
        <v>78</v>
      </c>
      <c r="F10" s="441" t="s">
        <v>211</v>
      </c>
      <c r="G10" s="441" t="s">
        <v>212</v>
      </c>
      <c r="H10" s="441" t="s">
        <v>213</v>
      </c>
      <c r="I10" s="441" t="s">
        <v>77</v>
      </c>
      <c r="J10" s="441" t="s">
        <v>87</v>
      </c>
      <c r="K10" s="441" t="s">
        <v>182</v>
      </c>
      <c r="L10" s="460" t="s">
        <v>89</v>
      </c>
      <c r="M10" s="454"/>
      <c r="N10" s="455"/>
      <c r="O10" s="455"/>
      <c r="P10" s="456"/>
    </row>
    <row r="11" spans="1:16" ht="65.25" customHeight="1" x14ac:dyDescent="0.2">
      <c r="A11" s="237"/>
      <c r="B11" s="237">
        <f>COUNTA(E12:K12)</f>
        <v>0</v>
      </c>
      <c r="C11" s="440"/>
      <c r="D11" s="447"/>
      <c r="E11" s="442"/>
      <c r="F11" s="442"/>
      <c r="G11" s="442"/>
      <c r="H11" s="442"/>
      <c r="I11" s="442"/>
      <c r="J11" s="442"/>
      <c r="K11" s="442"/>
      <c r="L11" s="461"/>
      <c r="M11" s="454"/>
      <c r="N11" s="455"/>
      <c r="O11" s="455"/>
      <c r="P11" s="456"/>
    </row>
    <row r="12" spans="1:16" s="157" customFormat="1" ht="35.25" customHeight="1" thickBot="1" x14ac:dyDescent="0.25">
      <c r="B12" s="433" t="s">
        <v>259</v>
      </c>
      <c r="C12" s="434"/>
      <c r="D12" s="448"/>
      <c r="E12" s="40"/>
      <c r="F12" s="40"/>
      <c r="G12" s="40"/>
      <c r="H12" s="40"/>
      <c r="I12" s="40"/>
      <c r="J12" s="40"/>
      <c r="K12" s="40"/>
      <c r="L12" s="240"/>
      <c r="M12" s="457"/>
      <c r="N12" s="458"/>
      <c r="O12" s="458"/>
      <c r="P12" s="459"/>
    </row>
    <row r="13" spans="1:16" ht="16.5" customHeight="1" x14ac:dyDescent="0.2">
      <c r="B13" s="443" t="s">
        <v>181</v>
      </c>
      <c r="C13" s="111" t="s">
        <v>208</v>
      </c>
      <c r="D13" s="112" t="str">
        <f>IF(OR(I12&lt;&gt;"",K12&lt;&gt;""),C22,"")</f>
        <v/>
      </c>
      <c r="E13" s="62"/>
      <c r="F13" s="238"/>
      <c r="G13" s="238"/>
      <c r="H13" s="238"/>
      <c r="I13" s="62"/>
      <c r="J13" s="238"/>
      <c r="K13" s="62"/>
      <c r="L13" s="449">
        <f>MAX(D13:D14)</f>
        <v>0</v>
      </c>
    </row>
    <row r="14" spans="1:16" ht="16.5" customHeight="1" x14ac:dyDescent="0.2">
      <c r="B14" s="444"/>
      <c r="C14" s="111" t="s">
        <v>209</v>
      </c>
      <c r="D14" s="112" t="str">
        <f>IF(OR(E12&lt;&gt;"",F12&lt;&gt;"",J12&lt;&gt;"",G12&lt;&gt;"",H12&lt;&gt;""),C21,"")</f>
        <v/>
      </c>
      <c r="E14" s="238"/>
      <c r="F14" s="238"/>
      <c r="G14" s="238"/>
      <c r="H14" s="238"/>
      <c r="I14" s="238"/>
      <c r="J14" s="238"/>
      <c r="K14" s="238"/>
      <c r="L14" s="450"/>
    </row>
    <row r="15" spans="1:16" ht="16.5" customHeight="1" x14ac:dyDescent="0.2">
      <c r="B15" s="445"/>
      <c r="C15" s="111" t="s">
        <v>210</v>
      </c>
      <c r="D15" s="113"/>
      <c r="E15" s="238" t="str">
        <f>IF(E12&lt;&gt;"",C23,"")</f>
        <v/>
      </c>
      <c r="F15" s="238" t="str">
        <f>IF(F12&lt;&gt;"",C24,"")</f>
        <v/>
      </c>
      <c r="G15" s="238" t="str">
        <f>IF(G12&lt;&gt;"",C25,"")</f>
        <v/>
      </c>
      <c r="H15" s="238" t="str">
        <f>IF(H12&lt;&gt;"",C26,"")</f>
        <v/>
      </c>
      <c r="I15" s="238" t="str">
        <f>IF(I12&lt;&gt;"",C27,"")</f>
        <v/>
      </c>
      <c r="J15" s="238" t="str">
        <f>IF(J12&lt;&gt;"",C28,"")</f>
        <v/>
      </c>
      <c r="K15" s="238" t="str">
        <f>IF(K12&lt;&gt;"",C29,"")</f>
        <v/>
      </c>
      <c r="L15" s="241">
        <f>SUM(E15:K15)</f>
        <v>0</v>
      </c>
    </row>
    <row r="16" spans="1:16" ht="17.25" customHeight="1" x14ac:dyDescent="0.2">
      <c r="B16" s="435"/>
      <c r="C16" s="435"/>
      <c r="D16" s="435"/>
      <c r="E16" s="435"/>
      <c r="F16" s="435"/>
      <c r="G16" s="132"/>
      <c r="H16" s="132"/>
      <c r="I16" s="436" t="s">
        <v>73</v>
      </c>
      <c r="J16" s="436"/>
      <c r="K16" s="437"/>
      <c r="L16" s="242">
        <f>C19</f>
        <v>50</v>
      </c>
    </row>
    <row r="17" spans="1:13" ht="18" customHeight="1" x14ac:dyDescent="0.2">
      <c r="B17" s="319"/>
      <c r="C17" s="319"/>
      <c r="D17" s="319"/>
      <c r="E17" s="319"/>
      <c r="F17" s="319"/>
      <c r="H17" s="131"/>
      <c r="I17" s="438" t="s">
        <v>74</v>
      </c>
      <c r="J17" s="438"/>
      <c r="K17" s="438"/>
      <c r="L17" s="243" t="str">
        <f>IF(C5="SI",SUM(L13:L15)*L16,"")</f>
        <v/>
      </c>
    </row>
    <row r="18" spans="1:13" hidden="1" x14ac:dyDescent="0.2">
      <c r="B18" s="187" t="s">
        <v>107</v>
      </c>
      <c r="I18" s="188"/>
    </row>
    <row r="19" spans="1:13" hidden="1" x14ac:dyDescent="0.2">
      <c r="B19" s="70" t="s">
        <v>109</v>
      </c>
      <c r="C19" s="137">
        <v>50</v>
      </c>
      <c r="D19" s="137"/>
      <c r="I19" s="188"/>
    </row>
    <row r="20" spans="1:13" ht="12.75" hidden="1" customHeight="1" x14ac:dyDescent="0.2">
      <c r="C20" s="225" t="s">
        <v>88</v>
      </c>
      <c r="D20" s="202"/>
      <c r="I20" s="188"/>
    </row>
    <row r="21" spans="1:13" ht="13.5" hidden="1" customHeight="1" x14ac:dyDescent="0.2">
      <c r="B21" s="226" t="s">
        <v>207</v>
      </c>
      <c r="C21" s="225">
        <v>9</v>
      </c>
      <c r="D21" s="202"/>
    </row>
    <row r="22" spans="1:13" ht="13.5" hidden="1" customHeight="1" x14ac:dyDescent="0.2">
      <c r="B22" s="226" t="s">
        <v>205</v>
      </c>
      <c r="C22" s="225">
        <v>11</v>
      </c>
      <c r="D22" s="202"/>
    </row>
    <row r="23" spans="1:13" ht="13.5" hidden="1" customHeight="1" x14ac:dyDescent="0.2">
      <c r="B23" s="226" t="s">
        <v>78</v>
      </c>
      <c r="C23" s="225">
        <v>7</v>
      </c>
      <c r="D23" s="202"/>
    </row>
    <row r="24" spans="1:13" hidden="1" x14ac:dyDescent="0.2">
      <c r="A24" s="220"/>
      <c r="B24" s="226" t="s">
        <v>211</v>
      </c>
      <c r="C24" s="225">
        <v>7</v>
      </c>
      <c r="D24" s="202"/>
    </row>
    <row r="25" spans="1:13" hidden="1" x14ac:dyDescent="0.2">
      <c r="A25" s="220"/>
      <c r="B25" s="226" t="s">
        <v>212</v>
      </c>
      <c r="C25" s="225">
        <v>7</v>
      </c>
      <c r="D25" s="202"/>
    </row>
    <row r="26" spans="1:13" hidden="1" x14ac:dyDescent="0.2">
      <c r="A26" s="220"/>
      <c r="B26" s="226" t="s">
        <v>213</v>
      </c>
      <c r="C26" s="225">
        <v>8</v>
      </c>
      <c r="D26" s="202"/>
    </row>
    <row r="27" spans="1:13" hidden="1" x14ac:dyDescent="0.2">
      <c r="A27" s="220"/>
      <c r="B27" s="226" t="s">
        <v>77</v>
      </c>
      <c r="C27" s="225">
        <v>6</v>
      </c>
      <c r="D27" s="202"/>
    </row>
    <row r="28" spans="1:13" hidden="1" x14ac:dyDescent="0.2">
      <c r="A28" s="220"/>
      <c r="B28" s="226" t="s">
        <v>87</v>
      </c>
      <c r="C28" s="225">
        <v>9</v>
      </c>
      <c r="D28" s="202"/>
    </row>
    <row r="29" spans="1:13" hidden="1" x14ac:dyDescent="0.2">
      <c r="A29" s="220"/>
      <c r="B29" s="226" t="s">
        <v>182</v>
      </c>
      <c r="C29" s="225">
        <v>24</v>
      </c>
      <c r="D29" s="202"/>
    </row>
    <row r="30" spans="1:13" hidden="1" x14ac:dyDescent="0.2">
      <c r="A30" s="220"/>
    </row>
    <row r="31" spans="1:13" ht="18" customHeight="1" x14ac:dyDescent="0.2">
      <c r="A31" s="339" t="s">
        <v>200</v>
      </c>
      <c r="B31" s="33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</row>
    <row r="32" spans="1:13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</sheetData>
  <sheetProtection password="CAD7" sheet="1" objects="1" scenarios="1" selectLockedCells="1"/>
  <mergeCells count="24">
    <mergeCell ref="M9:P12"/>
    <mergeCell ref="F3:L3"/>
    <mergeCell ref="M3:P3"/>
    <mergeCell ref="M5:P6"/>
    <mergeCell ref="F5:L6"/>
    <mergeCell ref="L10:L11"/>
    <mergeCell ref="G10:G11"/>
    <mergeCell ref="H10:H11"/>
    <mergeCell ref="A31:B31"/>
    <mergeCell ref="A2:M2"/>
    <mergeCell ref="A3:B3"/>
    <mergeCell ref="B12:C12"/>
    <mergeCell ref="B16:F17"/>
    <mergeCell ref="I16:K16"/>
    <mergeCell ref="I17:K17"/>
    <mergeCell ref="C10:C11"/>
    <mergeCell ref="E10:E11"/>
    <mergeCell ref="B13:B15"/>
    <mergeCell ref="D10:D12"/>
    <mergeCell ref="L13:L14"/>
    <mergeCell ref="F10:F11"/>
    <mergeCell ref="I10:I11"/>
    <mergeCell ref="J10:J11"/>
    <mergeCell ref="K10:K11"/>
  </mergeCells>
  <hyperlinks>
    <hyperlink ref="A3" location="'Riepilogo ONERI AUA'!A1" display="Riepilogo" xr:uid="{00000000-0004-0000-0900-000000000000}"/>
    <hyperlink ref="A31" location="'Riepilogo ONERI AUA'!A1" display="Riepilogo" xr:uid="{00000000-0004-0000-09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'Parte Generale'!$B$32:$B$33</xm:f>
          </x14:formula1>
          <xm:sqref>C5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 tint="-0.749992370372631"/>
  </sheetPr>
  <dimension ref="A1:N85"/>
  <sheetViews>
    <sheetView zoomScale="86" zoomScaleNormal="86" workbookViewId="0">
      <selection activeCell="B32" sqref="B32"/>
    </sheetView>
  </sheetViews>
  <sheetFormatPr defaultColWidth="12.85546875" defaultRowHeight="12.75" zeroHeight="1" x14ac:dyDescent="0.2"/>
  <cols>
    <col min="1" max="1" width="1.28515625" style="38" customWidth="1"/>
    <col min="2" max="2" width="48.140625" style="38" customWidth="1"/>
    <col min="3" max="3" width="28" style="38" customWidth="1"/>
    <col min="4" max="4" width="4.5703125" style="38" customWidth="1"/>
    <col min="5" max="5" width="4.42578125" style="38" customWidth="1"/>
    <col min="6" max="6" width="6" style="38" customWidth="1"/>
    <col min="7" max="7" width="5.140625" style="38" customWidth="1"/>
    <col min="8" max="8" width="9.140625" style="38" customWidth="1"/>
    <col min="9" max="9" width="4.28515625" style="38" customWidth="1"/>
    <col min="10" max="10" width="7.42578125" style="38" customWidth="1"/>
    <col min="11" max="11" width="5" style="38" customWidth="1"/>
    <col min="12" max="12" width="13.85546875" style="38" customWidth="1"/>
    <col min="13" max="13" width="6.42578125" style="38" customWidth="1"/>
    <col min="14" max="14" width="6" style="38" customWidth="1"/>
    <col min="15" max="16" width="9.140625" style="38" customWidth="1"/>
    <col min="17" max="17" width="7.140625" style="38" customWidth="1"/>
    <col min="18" max="235" width="9.140625" style="38" customWidth="1"/>
    <col min="236" max="16384" width="12.85546875" style="38"/>
  </cols>
  <sheetData>
    <row r="1" spans="1:14" ht="9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</row>
    <row r="2" spans="1:14" ht="39.75" customHeight="1" x14ac:dyDescent="0.2">
      <c r="A2" s="465" t="s">
        <v>104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</row>
    <row r="3" spans="1:14" ht="16.5" customHeight="1" x14ac:dyDescent="0.2">
      <c r="A3" s="320" t="s">
        <v>200</v>
      </c>
      <c r="B3" s="320"/>
      <c r="C3" s="103"/>
      <c r="D3" s="103"/>
      <c r="E3" s="103"/>
      <c r="F3" s="92" t="s">
        <v>157</v>
      </c>
      <c r="G3" s="92"/>
      <c r="H3" s="92"/>
      <c r="I3" s="110"/>
      <c r="J3" s="110"/>
      <c r="K3" s="110"/>
      <c r="L3" s="110"/>
      <c r="M3" s="103"/>
    </row>
    <row r="4" spans="1:14" ht="7.5" customHeight="1" x14ac:dyDescent="0.2">
      <c r="A4" s="68"/>
      <c r="B4" s="68"/>
    </row>
    <row r="5" spans="1:14" ht="45.75" customHeight="1" x14ac:dyDescent="0.2">
      <c r="A5" s="68"/>
      <c r="B5" s="105" t="s">
        <v>215</v>
      </c>
      <c r="C5" s="96" t="s">
        <v>155</v>
      </c>
      <c r="D5" s="43"/>
      <c r="F5" s="466" t="s">
        <v>198</v>
      </c>
      <c r="G5" s="466"/>
      <c r="H5" s="466"/>
      <c r="I5" s="466"/>
      <c r="J5" s="466"/>
      <c r="K5" s="466"/>
      <c r="L5" s="466"/>
      <c r="M5" s="466"/>
    </row>
    <row r="6" spans="1:14" s="43" customFormat="1" ht="6.75" customHeight="1" x14ac:dyDescent="0.2">
      <c r="E6" s="44"/>
      <c r="F6" s="44"/>
      <c r="G6" s="44"/>
      <c r="H6" s="44"/>
      <c r="I6" s="44"/>
      <c r="J6" s="44"/>
      <c r="K6" s="44"/>
      <c r="L6" s="44"/>
      <c r="N6" s="38"/>
    </row>
    <row r="7" spans="1:14" s="43" customFormat="1" ht="26.25" customHeight="1" x14ac:dyDescent="0.2">
      <c r="E7" s="44"/>
      <c r="F7" s="467" t="s">
        <v>105</v>
      </c>
      <c r="G7" s="467"/>
      <c r="H7" s="467"/>
      <c r="I7" s="467"/>
      <c r="J7" s="467"/>
      <c r="K7" s="467"/>
      <c r="L7" s="467"/>
      <c r="M7" s="467"/>
      <c r="N7" s="38"/>
    </row>
    <row r="8" spans="1:14" s="43" customFormat="1" ht="7.5" customHeight="1" x14ac:dyDescent="0.2">
      <c r="E8" s="44"/>
      <c r="F8" s="44"/>
      <c r="G8" s="44"/>
      <c r="H8" s="44"/>
      <c r="I8" s="44"/>
      <c r="J8" s="44"/>
      <c r="K8" s="44"/>
      <c r="L8" s="44"/>
      <c r="N8" s="38"/>
    </row>
    <row r="9" spans="1:14" s="43" customFormat="1" ht="24.75" customHeight="1" x14ac:dyDescent="0.2">
      <c r="C9" s="109" t="s">
        <v>199</v>
      </c>
      <c r="D9" s="470" t="s">
        <v>206</v>
      </c>
      <c r="E9" s="108" t="s">
        <v>1</v>
      </c>
      <c r="F9" s="108" t="s">
        <v>3</v>
      </c>
      <c r="G9" s="108" t="s">
        <v>4</v>
      </c>
      <c r="H9" s="108" t="s">
        <v>5</v>
      </c>
      <c r="I9" s="108" t="s">
        <v>6</v>
      </c>
      <c r="J9" s="108" t="s">
        <v>7</v>
      </c>
      <c r="K9" s="108" t="s">
        <v>12</v>
      </c>
      <c r="L9" s="104"/>
    </row>
    <row r="10" spans="1:14" s="43" customFormat="1" ht="12.75" customHeight="1" x14ac:dyDescent="0.2">
      <c r="C10" s="468" t="s">
        <v>90</v>
      </c>
      <c r="D10" s="471"/>
      <c r="E10" s="441" t="s">
        <v>78</v>
      </c>
      <c r="F10" s="441" t="s">
        <v>211</v>
      </c>
      <c r="G10" s="441" t="s">
        <v>212</v>
      </c>
      <c r="H10" s="441" t="s">
        <v>213</v>
      </c>
      <c r="I10" s="441" t="s">
        <v>77</v>
      </c>
      <c r="J10" s="441" t="s">
        <v>87</v>
      </c>
      <c r="K10" s="441" t="s">
        <v>182</v>
      </c>
      <c r="L10" s="439" t="s">
        <v>89</v>
      </c>
    </row>
    <row r="11" spans="1:14" ht="65.25" customHeight="1" x14ac:dyDescent="0.2">
      <c r="A11" s="54"/>
      <c r="B11" s="54">
        <f>COUNTA(E12:K12)</f>
        <v>0</v>
      </c>
      <c r="C11" s="469"/>
      <c r="D11" s="471"/>
      <c r="E11" s="442"/>
      <c r="F11" s="442"/>
      <c r="G11" s="442"/>
      <c r="H11" s="442"/>
      <c r="I11" s="442"/>
      <c r="J11" s="442"/>
      <c r="K11" s="442"/>
      <c r="L11" s="440"/>
      <c r="N11" s="43"/>
    </row>
    <row r="12" spans="1:14" s="43" customFormat="1" ht="19.5" customHeight="1" x14ac:dyDescent="0.2">
      <c r="B12" s="462" t="s">
        <v>230</v>
      </c>
      <c r="C12" s="437"/>
      <c r="D12" s="472"/>
      <c r="E12" s="40"/>
      <c r="F12" s="40"/>
      <c r="G12" s="40"/>
      <c r="H12" s="40"/>
      <c r="I12" s="40"/>
      <c r="J12" s="40"/>
      <c r="K12" s="40"/>
      <c r="L12" s="56"/>
    </row>
    <row r="13" spans="1:14" ht="16.5" customHeight="1" x14ac:dyDescent="0.2">
      <c r="B13" s="443" t="s">
        <v>181</v>
      </c>
      <c r="C13" s="111" t="s">
        <v>208</v>
      </c>
      <c r="D13" s="112" t="str">
        <f>IF(OR(I12&lt;&gt;"",K12&lt;&gt;""),C22,"")</f>
        <v/>
      </c>
      <c r="E13" s="62"/>
      <c r="F13" s="45"/>
      <c r="G13" s="45"/>
      <c r="H13" s="45"/>
      <c r="I13" s="62"/>
      <c r="J13" s="45"/>
      <c r="K13" s="62"/>
      <c r="L13" s="463">
        <f>MAX(D13:D14)</f>
        <v>0</v>
      </c>
      <c r="N13" s="43"/>
    </row>
    <row r="14" spans="1:14" ht="16.5" customHeight="1" x14ac:dyDescent="0.2">
      <c r="B14" s="444"/>
      <c r="C14" s="111" t="s">
        <v>209</v>
      </c>
      <c r="D14" s="112" t="str">
        <f>IF(OR(E12&lt;&gt;"",F12&lt;&gt;"",J12&lt;&gt;"",G12&lt;&gt;"",H12&lt;&gt;""),C21,"")</f>
        <v/>
      </c>
      <c r="E14" s="45"/>
      <c r="F14" s="45"/>
      <c r="G14" s="45"/>
      <c r="H14" s="45"/>
      <c r="I14" s="45"/>
      <c r="J14" s="45"/>
      <c r="K14" s="45"/>
      <c r="L14" s="464"/>
      <c r="N14" s="43"/>
    </row>
    <row r="15" spans="1:14" ht="16.5" customHeight="1" x14ac:dyDescent="0.2">
      <c r="B15" s="445"/>
      <c r="C15" s="111" t="s">
        <v>210</v>
      </c>
      <c r="D15" s="135"/>
      <c r="E15" s="45" t="str">
        <f>IF(E12&lt;&gt;"",C23,"")</f>
        <v/>
      </c>
      <c r="F15" s="45" t="str">
        <f>IF(F12&lt;&gt;"",C24,"")</f>
        <v/>
      </c>
      <c r="G15" s="45" t="str">
        <f>IF(G12&lt;&gt;"",C25,"")</f>
        <v/>
      </c>
      <c r="H15" s="45" t="str">
        <f>IF(H12&lt;&gt;"",C26,"")</f>
        <v/>
      </c>
      <c r="I15" s="45" t="str">
        <f>IF(I12&lt;&gt;"",C27,"")</f>
        <v/>
      </c>
      <c r="J15" s="45" t="str">
        <f>IF(J12&lt;&gt;"",C28,"")</f>
        <v/>
      </c>
      <c r="K15" s="45" t="str">
        <f>IF(K12&lt;&gt;"",C29,"")</f>
        <v/>
      </c>
      <c r="L15" s="60">
        <f>SUM(E15:K15)</f>
        <v>0</v>
      </c>
      <c r="N15" s="43"/>
    </row>
    <row r="16" spans="1:14" ht="17.25" customHeight="1" x14ac:dyDescent="0.2">
      <c r="B16" s="435"/>
      <c r="C16" s="435"/>
      <c r="D16" s="435"/>
      <c r="E16" s="435"/>
      <c r="F16" s="435"/>
      <c r="G16" s="106"/>
      <c r="H16" s="106"/>
      <c r="I16" s="436" t="s">
        <v>73</v>
      </c>
      <c r="J16" s="436"/>
      <c r="K16" s="437"/>
      <c r="L16" s="55">
        <f>C19</f>
        <v>50</v>
      </c>
    </row>
    <row r="17" spans="1:14" ht="18" customHeight="1" x14ac:dyDescent="0.2">
      <c r="B17" s="319"/>
      <c r="C17" s="319"/>
      <c r="D17" s="319"/>
      <c r="E17" s="319"/>
      <c r="F17" s="319"/>
      <c r="G17" s="107"/>
      <c r="H17" s="107"/>
      <c r="I17" s="473" t="s">
        <v>74</v>
      </c>
      <c r="J17" s="473"/>
      <c r="K17" s="473"/>
      <c r="L17" s="98" t="str">
        <f>IF(C5="SI",SUM(L13:L15)*L16,"")</f>
        <v/>
      </c>
      <c r="N17" s="39"/>
    </row>
    <row r="18" spans="1:14" hidden="1" x14ac:dyDescent="0.2">
      <c r="B18" s="102" t="s">
        <v>107</v>
      </c>
      <c r="I18" s="64"/>
    </row>
    <row r="19" spans="1:14" hidden="1" x14ac:dyDescent="0.2">
      <c r="B19" s="38" t="s">
        <v>109</v>
      </c>
      <c r="C19" s="72">
        <v>50</v>
      </c>
      <c r="D19" s="72"/>
      <c r="I19" s="64"/>
    </row>
    <row r="20" spans="1:14" ht="12.75" hidden="1" customHeight="1" x14ac:dyDescent="0.2">
      <c r="C20" s="69" t="s">
        <v>88</v>
      </c>
      <c r="D20" s="80"/>
      <c r="I20" s="64"/>
    </row>
    <row r="21" spans="1:14" ht="13.5" hidden="1" customHeight="1" x14ac:dyDescent="0.2">
      <c r="B21" s="57" t="s">
        <v>207</v>
      </c>
      <c r="C21" s="69">
        <v>9</v>
      </c>
      <c r="D21" s="80"/>
    </row>
    <row r="22" spans="1:14" ht="13.5" hidden="1" customHeight="1" x14ac:dyDescent="0.2">
      <c r="B22" s="57" t="s">
        <v>205</v>
      </c>
      <c r="C22" s="69">
        <v>11</v>
      </c>
      <c r="D22" s="80"/>
    </row>
    <row r="23" spans="1:14" ht="13.5" hidden="1" customHeight="1" x14ac:dyDescent="0.2">
      <c r="B23" s="57" t="s">
        <v>78</v>
      </c>
      <c r="C23" s="69">
        <v>7</v>
      </c>
      <c r="D23" s="80"/>
    </row>
    <row r="24" spans="1:14" hidden="1" x14ac:dyDescent="0.2">
      <c r="A24" s="52"/>
      <c r="B24" s="57" t="s">
        <v>211</v>
      </c>
      <c r="C24" s="69">
        <v>7</v>
      </c>
      <c r="D24" s="80"/>
    </row>
    <row r="25" spans="1:14" hidden="1" x14ac:dyDescent="0.2">
      <c r="A25" s="52"/>
      <c r="B25" s="57" t="s">
        <v>212</v>
      </c>
      <c r="C25" s="69">
        <v>7</v>
      </c>
      <c r="D25" s="80"/>
    </row>
    <row r="26" spans="1:14" hidden="1" x14ac:dyDescent="0.2">
      <c r="A26" s="52"/>
      <c r="B26" s="57" t="s">
        <v>213</v>
      </c>
      <c r="C26" s="69">
        <v>8</v>
      </c>
      <c r="D26" s="80"/>
    </row>
    <row r="27" spans="1:14" hidden="1" x14ac:dyDescent="0.2">
      <c r="A27" s="52"/>
      <c r="B27" s="57" t="s">
        <v>77</v>
      </c>
      <c r="C27" s="69">
        <v>6</v>
      </c>
      <c r="D27" s="80"/>
    </row>
    <row r="28" spans="1:14" hidden="1" x14ac:dyDescent="0.2">
      <c r="A28" s="52"/>
      <c r="B28" s="57" t="s">
        <v>87</v>
      </c>
      <c r="C28" s="69">
        <v>9</v>
      </c>
      <c r="D28" s="80"/>
    </row>
    <row r="29" spans="1:14" hidden="1" x14ac:dyDescent="0.2">
      <c r="A29" s="52"/>
      <c r="B29" s="57" t="s">
        <v>182</v>
      </c>
      <c r="C29" s="69">
        <v>24</v>
      </c>
      <c r="D29" s="80"/>
    </row>
    <row r="30" spans="1:14" hidden="1" x14ac:dyDescent="0.2">
      <c r="A30" s="52"/>
    </row>
    <row r="31" spans="1:14" ht="18" customHeight="1" x14ac:dyDescent="0.2">
      <c r="A31" s="320" t="s">
        <v>200</v>
      </c>
      <c r="B31" s="320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4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21">
    <mergeCell ref="B16:F17"/>
    <mergeCell ref="I16:K16"/>
    <mergeCell ref="I17:K17"/>
    <mergeCell ref="A31:B31"/>
    <mergeCell ref="I10:I11"/>
    <mergeCell ref="J10:J11"/>
    <mergeCell ref="K10:K11"/>
    <mergeCell ref="L10:L11"/>
    <mergeCell ref="B12:C12"/>
    <mergeCell ref="B13:B15"/>
    <mergeCell ref="L13:L14"/>
    <mergeCell ref="A2:M2"/>
    <mergeCell ref="A3:B3"/>
    <mergeCell ref="F5:M5"/>
    <mergeCell ref="F7:M7"/>
    <mergeCell ref="C10:C11"/>
    <mergeCell ref="E10:E11"/>
    <mergeCell ref="F10:F11"/>
    <mergeCell ref="G10:G11"/>
    <mergeCell ref="H10:H11"/>
    <mergeCell ref="D9:D12"/>
  </mergeCells>
  <hyperlinks>
    <hyperlink ref="A3" location="'Riepilogo ONERI AUA'!A1" display="Riepilogo" xr:uid="{00000000-0004-0000-0A00-000000000000}"/>
    <hyperlink ref="A31" location="'Riepilogo ONERI AUA'!A1" display="Riepilogo" xr:uid="{00000000-0004-0000-0A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'Parte Generale'!$B$32:$B$33</xm:f>
          </x14:formula1>
          <xm:sqref>C5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</sheetPr>
  <dimension ref="A1:P87"/>
  <sheetViews>
    <sheetView zoomScaleNormal="100" workbookViewId="0">
      <selection activeCell="C8" activeCellId="1" sqref="C7 C8"/>
    </sheetView>
  </sheetViews>
  <sheetFormatPr defaultColWidth="12.85546875" defaultRowHeight="12.75" customHeight="1" zeroHeight="1" x14ac:dyDescent="0.2"/>
  <cols>
    <col min="1" max="1" width="2.5703125" style="38" customWidth="1"/>
    <col min="2" max="2" width="38" style="38" customWidth="1"/>
    <col min="3" max="3" width="17.7109375" style="38" customWidth="1"/>
    <col min="4" max="4" width="3.85546875" style="38" customWidth="1"/>
    <col min="5" max="5" width="16.85546875" style="38" customWidth="1"/>
    <col min="6" max="16" width="5.7109375" style="38" customWidth="1"/>
    <col min="17" max="228" width="9.140625" style="38" customWidth="1"/>
    <col min="229" max="16384" width="12.85546875" style="38"/>
  </cols>
  <sheetData>
    <row r="1" spans="1:16" ht="6" customHeight="1" x14ac:dyDescent="0.2">
      <c r="B1" s="41"/>
      <c r="C1" s="41"/>
      <c r="D1" s="42"/>
    </row>
    <row r="2" spans="1:16" ht="51" customHeight="1" thickBot="1" x14ac:dyDescent="0.25">
      <c r="A2" s="465" t="s">
        <v>189</v>
      </c>
      <c r="B2" s="465"/>
      <c r="C2" s="465"/>
    </row>
    <row r="3" spans="1:16" ht="27" customHeight="1" thickBot="1" x14ac:dyDescent="0.25">
      <c r="A3" s="320" t="s">
        <v>200</v>
      </c>
      <c r="B3" s="320"/>
      <c r="C3" s="75"/>
      <c r="F3" s="371" t="s">
        <v>157</v>
      </c>
      <c r="G3" s="372"/>
      <c r="H3" s="372"/>
      <c r="I3" s="372"/>
      <c r="J3" s="372"/>
      <c r="K3" s="372"/>
      <c r="L3" s="365" t="s">
        <v>235</v>
      </c>
      <c r="M3" s="366"/>
      <c r="N3" s="366"/>
      <c r="O3" s="366"/>
      <c r="P3" s="367"/>
    </row>
    <row r="4" spans="1:16" s="43" customFormat="1" ht="13.5" thickBot="1" x14ac:dyDescent="0.25"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43" customFormat="1" ht="12.75" customHeight="1" x14ac:dyDescent="0.2">
      <c r="F5" s="474" t="s">
        <v>262</v>
      </c>
      <c r="G5" s="475"/>
      <c r="H5" s="475"/>
      <c r="I5" s="475"/>
      <c r="J5" s="475"/>
      <c r="K5" s="475"/>
      <c r="L5" s="478" t="s">
        <v>261</v>
      </c>
      <c r="M5" s="479"/>
      <c r="N5" s="479"/>
      <c r="O5" s="479"/>
      <c r="P5" s="480"/>
    </row>
    <row r="6" spans="1:16" s="43" customFormat="1" ht="21" customHeight="1" thickBot="1" x14ac:dyDescent="0.25">
      <c r="B6" s="462" t="s">
        <v>218</v>
      </c>
      <c r="C6" s="437"/>
      <c r="F6" s="476"/>
      <c r="G6" s="477"/>
      <c r="H6" s="477"/>
      <c r="I6" s="477"/>
      <c r="J6" s="477"/>
      <c r="K6" s="477"/>
      <c r="L6" s="481"/>
      <c r="M6" s="482"/>
      <c r="N6" s="482"/>
      <c r="O6" s="482"/>
      <c r="P6" s="483"/>
    </row>
    <row r="7" spans="1:16" ht="39" customHeight="1" x14ac:dyDescent="0.2">
      <c r="B7" s="61" t="s">
        <v>223</v>
      </c>
      <c r="C7" s="96" t="s">
        <v>155</v>
      </c>
      <c r="E7" s="38" t="s">
        <v>190</v>
      </c>
    </row>
    <row r="8" spans="1:16" ht="23.25" customHeight="1" x14ac:dyDescent="0.2">
      <c r="B8" s="76" t="s">
        <v>191</v>
      </c>
      <c r="C8" s="53"/>
      <c r="E8" s="99" t="str">
        <f>IF(C7="SI",C8,"")</f>
        <v/>
      </c>
    </row>
    <row r="9" spans="1:16" ht="19.5" customHeight="1" x14ac:dyDescent="0.2">
      <c r="B9" s="78"/>
      <c r="C9" s="59"/>
      <c r="E9" s="72"/>
    </row>
    <row r="10" spans="1:16" ht="17.25" customHeight="1" x14ac:dyDescent="0.2">
      <c r="A10" s="320" t="s">
        <v>200</v>
      </c>
      <c r="B10" s="320"/>
      <c r="C10" s="75"/>
    </row>
    <row r="11" spans="1:16" x14ac:dyDescent="0.2"/>
    <row r="12" spans="1:16" x14ac:dyDescent="0.2"/>
    <row r="13" spans="1:16" x14ac:dyDescent="0.2"/>
    <row r="14" spans="1:16" x14ac:dyDescent="0.2"/>
    <row r="15" spans="1:16" x14ac:dyDescent="0.2"/>
    <row r="16" spans="1: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</sheetData>
  <sheetProtection password="CAD7" sheet="1" objects="1" scenarios="1" selectLockedCells="1"/>
  <mergeCells count="8">
    <mergeCell ref="A2:C2"/>
    <mergeCell ref="A3:B3"/>
    <mergeCell ref="B6:C6"/>
    <mergeCell ref="A10:B10"/>
    <mergeCell ref="F3:K3"/>
    <mergeCell ref="F5:K6"/>
    <mergeCell ref="L3:P3"/>
    <mergeCell ref="L5:P6"/>
  </mergeCells>
  <hyperlinks>
    <hyperlink ref="A3" location="'Riepilogo ONERI AUA'!A1" display="Riepilogo" xr:uid="{00000000-0004-0000-0B00-000000000000}"/>
    <hyperlink ref="A10" location="'Riepilogo ONERI AUA'!A1" display="Riepilogo" xr:uid="{00000000-0004-0000-0B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'Parte Generale'!$B$32:$B$33</xm:f>
          </x14:formula1>
          <xm:sqref>C7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E88"/>
  <sheetViews>
    <sheetView zoomScale="80" zoomScaleNormal="80" workbookViewId="0">
      <selection activeCell="A11" sqref="A11:B11"/>
    </sheetView>
  </sheetViews>
  <sheetFormatPr defaultColWidth="12.85546875" defaultRowHeight="12.75" customHeight="1" zeroHeight="1" x14ac:dyDescent="0.2"/>
  <cols>
    <col min="1" max="1" width="2.5703125" style="38" customWidth="1"/>
    <col min="2" max="2" width="38" style="38" customWidth="1"/>
    <col min="3" max="3" width="17.7109375" style="38" customWidth="1"/>
    <col min="4" max="4" width="3.85546875" style="38" customWidth="1"/>
    <col min="5" max="5" width="16.85546875" style="38" customWidth="1"/>
    <col min="6" max="228" width="9.140625" style="38" customWidth="1"/>
    <col min="229" max="16384" width="12.85546875" style="38"/>
  </cols>
  <sheetData>
    <row r="1" spans="1:5" ht="6" customHeight="1" x14ac:dyDescent="0.2">
      <c r="B1" s="41"/>
      <c r="C1" s="41"/>
      <c r="D1" s="42"/>
    </row>
    <row r="2" spans="1:5" ht="51" customHeight="1" x14ac:dyDescent="0.2">
      <c r="A2" s="465" t="s">
        <v>217</v>
      </c>
      <c r="B2" s="465"/>
      <c r="C2" s="465"/>
    </row>
    <row r="3" spans="1:5" ht="17.25" customHeight="1" x14ac:dyDescent="0.2">
      <c r="A3" s="320" t="s">
        <v>200</v>
      </c>
      <c r="B3" s="320"/>
      <c r="C3" s="103"/>
    </row>
    <row r="4" spans="1:5" s="43" customFormat="1" x14ac:dyDescent="0.2"/>
    <row r="5" spans="1:5" s="43" customFormat="1" x14ac:dyDescent="0.2"/>
    <row r="6" spans="1:5" s="43" customFormat="1" ht="21" customHeight="1" x14ac:dyDescent="0.2">
      <c r="B6" s="462" t="s">
        <v>218</v>
      </c>
      <c r="C6" s="437"/>
    </row>
    <row r="7" spans="1:5" ht="39" customHeight="1" x14ac:dyDescent="0.2">
      <c r="B7" s="61" t="s">
        <v>222</v>
      </c>
      <c r="C7" s="114" t="s">
        <v>155</v>
      </c>
    </row>
    <row r="8" spans="1:5" ht="23.25" customHeight="1" x14ac:dyDescent="0.2">
      <c r="B8" s="116" t="s">
        <v>220</v>
      </c>
      <c r="C8" s="71" t="s">
        <v>221</v>
      </c>
      <c r="E8" s="38" t="s">
        <v>190</v>
      </c>
    </row>
    <row r="9" spans="1:5" ht="23.25" customHeight="1" x14ac:dyDescent="0.2">
      <c r="B9" s="115" t="s">
        <v>219</v>
      </c>
      <c r="C9" s="53">
        <v>140</v>
      </c>
      <c r="E9" s="99" t="str">
        <f>IF(C7="SI",C9,"")</f>
        <v/>
      </c>
    </row>
    <row r="10" spans="1:5" ht="19.5" customHeight="1" x14ac:dyDescent="0.2">
      <c r="B10" s="78"/>
      <c r="C10" s="59"/>
      <c r="E10" s="72"/>
    </row>
    <row r="11" spans="1:5" ht="17.25" customHeight="1" x14ac:dyDescent="0.2">
      <c r="A11" s="320" t="s">
        <v>200</v>
      </c>
      <c r="B11" s="320"/>
      <c r="C11" s="103"/>
    </row>
    <row r="12" spans="1:5" x14ac:dyDescent="0.2"/>
    <row r="13" spans="1:5" x14ac:dyDescent="0.2"/>
    <row r="14" spans="1:5" x14ac:dyDescent="0.2"/>
    <row r="15" spans="1:5" x14ac:dyDescent="0.2"/>
    <row r="16" spans="1: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</sheetData>
  <mergeCells count="4">
    <mergeCell ref="A2:C2"/>
    <mergeCell ref="A3:B3"/>
    <mergeCell ref="B6:C6"/>
    <mergeCell ref="A11:B11"/>
  </mergeCells>
  <hyperlinks>
    <hyperlink ref="A3" location="'Riepilogo ONERI AUA'!A1" display="Riepilogo" xr:uid="{00000000-0004-0000-0C00-000000000000}"/>
    <hyperlink ref="A11" location="'Riepilogo ONERI AUA'!A1" display="Riepilogo" xr:uid="{00000000-0004-0000-0C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'Parte Generale'!$B$32:$B$33</xm:f>
          </x14:formula1>
          <xm:sqref>C7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3">
    <tabColor theme="5" tint="0.39997558519241921"/>
    <pageSetUpPr fitToPage="1"/>
  </sheetPr>
  <dimension ref="A1:N65546"/>
  <sheetViews>
    <sheetView zoomScale="80" zoomScaleNormal="80" workbookViewId="0">
      <selection activeCell="C3" sqref="C3:D3"/>
    </sheetView>
  </sheetViews>
  <sheetFormatPr defaultColWidth="9.140625" defaultRowHeight="15" zeroHeight="1" x14ac:dyDescent="0.2"/>
  <cols>
    <col min="1" max="1" width="1.28515625" style="245" customWidth="1"/>
    <col min="2" max="2" width="60.85546875" style="245" customWidth="1"/>
    <col min="3" max="3" width="12" style="245" customWidth="1"/>
    <col min="4" max="4" width="17.85546875" style="245" customWidth="1"/>
    <col min="5" max="5" width="14.140625" style="245" customWidth="1"/>
    <col min="6" max="6" width="15" style="245" customWidth="1"/>
    <col min="7" max="7" width="13.28515625" style="245" customWidth="1"/>
    <col min="8" max="8" width="15.42578125" style="245" customWidth="1"/>
    <col min="9" max="9" width="12.7109375" style="245" customWidth="1"/>
    <col min="10" max="10" width="13.140625" style="245" customWidth="1"/>
    <col min="11" max="11" width="2" style="245" customWidth="1"/>
    <col min="12" max="12" width="15.42578125" style="273" customWidth="1"/>
    <col min="13" max="13" width="19.140625" style="273" customWidth="1"/>
    <col min="14" max="16380" width="9.140625" style="245"/>
    <col min="16381" max="16381" width="4.140625" style="245" customWidth="1"/>
    <col min="16382" max="16382" width="6.5703125" style="245" customWidth="1"/>
    <col min="16383" max="16384" width="2.5703125" style="245" customWidth="1"/>
  </cols>
  <sheetData>
    <row r="1" spans="1:14" s="244" customFormat="1" ht="29.25" customHeight="1" x14ac:dyDescent="0.2">
      <c r="A1" s="494" t="s">
        <v>263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6"/>
    </row>
    <row r="2" spans="1:14" ht="20.25" customHeight="1" thickBot="1" x14ac:dyDescent="0.25">
      <c r="A2" s="497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9"/>
    </row>
    <row r="3" spans="1:14" ht="30.75" customHeight="1" x14ac:dyDescent="0.2">
      <c r="B3" s="271" t="s">
        <v>232</v>
      </c>
      <c r="C3" s="522">
        <f>'Parte Generale'!C6</f>
        <v>0</v>
      </c>
      <c r="D3" s="522"/>
      <c r="E3" s="272"/>
      <c r="F3" s="500"/>
      <c r="G3" s="500"/>
      <c r="H3" s="500"/>
      <c r="I3" s="500"/>
      <c r="J3" s="500"/>
      <c r="K3" s="500"/>
      <c r="L3" s="500"/>
      <c r="M3" s="500"/>
    </row>
    <row r="4" spans="1:14" s="273" customFormat="1" ht="76.5" customHeight="1" x14ac:dyDescent="0.2">
      <c r="B4" s="274" t="s">
        <v>118</v>
      </c>
      <c r="C4" s="512" t="s">
        <v>81</v>
      </c>
      <c r="D4" s="512"/>
      <c r="E4" s="275" t="s">
        <v>184</v>
      </c>
      <c r="F4" s="516" t="s">
        <v>129</v>
      </c>
      <c r="G4" s="517"/>
      <c r="H4" s="275" t="s">
        <v>185</v>
      </c>
      <c r="I4" s="276" t="s">
        <v>133</v>
      </c>
      <c r="J4" s="275" t="s">
        <v>186</v>
      </c>
      <c r="L4" s="503" t="s">
        <v>107</v>
      </c>
      <c r="M4" s="504"/>
    </row>
    <row r="5" spans="1:14" ht="31.5" customHeight="1" x14ac:dyDescent="0.2">
      <c r="B5" s="246"/>
      <c r="C5" s="247" t="s">
        <v>119</v>
      </c>
      <c r="D5" s="247" t="s">
        <v>120</v>
      </c>
      <c r="E5" s="248"/>
      <c r="F5" s="247" t="s">
        <v>130</v>
      </c>
      <c r="G5" s="247" t="s">
        <v>132</v>
      </c>
      <c r="I5" s="247" t="s">
        <v>132</v>
      </c>
    </row>
    <row r="6" spans="1:14" ht="4.5" customHeight="1" thickBot="1" x14ac:dyDescent="0.25">
      <c r="B6" s="511"/>
      <c r="C6" s="511"/>
      <c r="D6" s="511"/>
    </row>
    <row r="7" spans="1:14" ht="34.5" customHeight="1" x14ac:dyDescent="0.2">
      <c r="B7" s="484" t="s">
        <v>122</v>
      </c>
      <c r="C7" s="486" t="s">
        <v>183</v>
      </c>
      <c r="D7" s="488"/>
      <c r="E7" s="490" t="str">
        <f>IF('A - Scarichi CIS'!C5="SI",'A - Scarichi CIS'!J15,"")</f>
        <v/>
      </c>
      <c r="F7" s="492" t="str">
        <f>IF(E7&lt;&gt;"",'Parte Generale'!G15,"")</f>
        <v/>
      </c>
      <c r="G7" s="505" t="str">
        <f>IF(E7&lt;&gt;"",'Parte Generale'!H15,"")</f>
        <v/>
      </c>
      <c r="H7" s="507" t="str">
        <f>IF(G7&lt;&gt;"",E7-E7*G7,E7)</f>
        <v/>
      </c>
      <c r="I7" s="505" t="str">
        <f>IF(E7&lt;&gt;"",'Parte Generale'!H21,"")</f>
        <v/>
      </c>
      <c r="J7" s="509" t="str">
        <f>IF(I7&lt;&gt;"",H7-H7*I7,H7)</f>
        <v/>
      </c>
      <c r="K7" s="127" t="str">
        <f>IF(D7&lt;&gt;"","Solo acque domestiche?","")</f>
        <v/>
      </c>
      <c r="L7" s="278" t="str">
        <f>IF(E7&lt;&gt;"","Solo acque domestiche?","")</f>
        <v/>
      </c>
      <c r="M7" s="279" t="str">
        <f>IF(E7&lt;&gt;"","Numero tipologia scarichi:","")</f>
        <v/>
      </c>
    </row>
    <row r="8" spans="1:14" ht="21" customHeight="1" thickBot="1" x14ac:dyDescent="0.25">
      <c r="B8" s="485"/>
      <c r="C8" s="487"/>
      <c r="D8" s="489"/>
      <c r="E8" s="491"/>
      <c r="F8" s="493"/>
      <c r="G8" s="506"/>
      <c r="H8" s="508"/>
      <c r="I8" s="506"/>
      <c r="J8" s="510"/>
      <c r="K8" s="128" t="str">
        <f>IF(D7&lt;&gt;"",'A - Scarichi CIS'!B7,"")</f>
        <v/>
      </c>
      <c r="L8" s="280" t="str">
        <f>IF(E7&lt;&gt;"",'A - Scarichi CIS'!C7,"")</f>
        <v/>
      </c>
      <c r="M8" s="281" t="str">
        <f>IF(E7&lt;&gt;"",'A - Scarichi CIS'!C9,"")</f>
        <v/>
      </c>
      <c r="N8" s="249"/>
    </row>
    <row r="9" spans="1:14" ht="33" customHeight="1" x14ac:dyDescent="0.2">
      <c r="B9" s="513" t="s">
        <v>121</v>
      </c>
      <c r="C9" s="303" t="s">
        <v>82</v>
      </c>
      <c r="D9" s="303"/>
      <c r="E9" s="117" t="str">
        <f>IF('A - Scarichi Fognatura'!C5="SI",'A - Scarichi Fognatura'!L13,"")</f>
        <v/>
      </c>
      <c r="F9" s="250" t="str">
        <f>IF(E9&lt;&gt;"",'Parte Generale'!G15,"")</f>
        <v/>
      </c>
      <c r="G9" s="118" t="str">
        <f>IF(E9&lt;&gt;"",'Parte Generale'!H15,"")</f>
        <v/>
      </c>
      <c r="H9" s="119" t="str">
        <f>IF(G9&lt;&gt;"",E9-E9*G9,E9)</f>
        <v/>
      </c>
      <c r="I9" s="118" t="str">
        <f>IF(E9&lt;&gt;"",'Parte Generale'!H21,"")</f>
        <v/>
      </c>
      <c r="J9" s="299" t="str">
        <f t="shared" ref="J9:J21" si="0">IF(I9&lt;&gt;"",H9-H9*I9,H9)</f>
        <v/>
      </c>
      <c r="K9" s="251" t="str">
        <f>IF(D9&lt;&gt;"","Sostanze pericolose?","")</f>
        <v/>
      </c>
      <c r="L9" s="282" t="str">
        <f>IF(E9&lt;&gt;"","Sostanze pericolose?","")</f>
        <v/>
      </c>
      <c r="M9" s="283"/>
    </row>
    <row r="10" spans="1:14" ht="33.75" customHeight="1" x14ac:dyDescent="0.2">
      <c r="B10" s="514"/>
      <c r="C10" s="304"/>
      <c r="D10" s="305" t="s">
        <v>187</v>
      </c>
      <c r="E10" s="82" t="str">
        <f>IF('A - Scarichi Fognatura'!C5="SI",'A - Scarichi Fognatura'!M13+('A - Scarichi Fognatura'!M13*'Parte Generale'!C36),"")</f>
        <v/>
      </c>
      <c r="F10" s="252" t="str">
        <f>IF(E10&lt;&gt;"",'Parte Generale'!G15,"")</f>
        <v/>
      </c>
      <c r="G10" s="85" t="str">
        <f>IF(E10&lt;&gt;"",'Parte Generale'!H15,"")</f>
        <v/>
      </c>
      <c r="H10" s="89" t="str">
        <f t="shared" ref="H10:H21" si="1">IF(G10&lt;&gt;"",E10-E10*G10,E10)</f>
        <v/>
      </c>
      <c r="I10" s="85" t="str">
        <f>IF(E10&lt;&gt;"",'Parte Generale'!H21,"")</f>
        <v/>
      </c>
      <c r="J10" s="300" t="str">
        <f t="shared" si="0"/>
        <v/>
      </c>
      <c r="K10" s="253" t="str">
        <f>IF(D9&lt;&gt;"",'A - Scarichi Fognatura'!B7,"")</f>
        <v/>
      </c>
      <c r="L10" s="284" t="str">
        <f>IF(E9&lt;&gt;"",'A - Scarichi Fognatura'!C7,"")</f>
        <v/>
      </c>
      <c r="M10" s="285"/>
    </row>
    <row r="11" spans="1:14" ht="34.5" customHeight="1" thickBot="1" x14ac:dyDescent="0.25">
      <c r="B11" s="515"/>
      <c r="C11" s="306"/>
      <c r="D11" s="307" t="s">
        <v>188</v>
      </c>
      <c r="E11" s="83" t="str">
        <f>IF('A - Scarichi Fognatura'!C5="SI",'A - Scarichi Fognatura'!N13+('A - Scarichi Fognatura'!N13*'Parte Generale'!C36),"")</f>
        <v/>
      </c>
      <c r="F11" s="254" t="str">
        <f>IF(E11&lt;&gt;"",'Parte Generale'!G15,"")</f>
        <v/>
      </c>
      <c r="G11" s="86" t="str">
        <f>IF(E11&lt;&gt;"",'Parte Generale'!H15,"")</f>
        <v/>
      </c>
      <c r="H11" s="90" t="str">
        <f t="shared" si="1"/>
        <v/>
      </c>
      <c r="I11" s="86" t="str">
        <f>IF(E11&lt;&gt;"",'Parte Generale'!H21,"")</f>
        <v/>
      </c>
      <c r="J11" s="301" t="str">
        <f t="shared" si="0"/>
        <v/>
      </c>
      <c r="K11" s="255"/>
      <c r="L11" s="286"/>
      <c r="M11" s="287"/>
    </row>
    <row r="12" spans="1:14" ht="33" customHeight="1" x14ac:dyDescent="0.2">
      <c r="B12" s="484" t="s">
        <v>123</v>
      </c>
      <c r="C12" s="486" t="s">
        <v>183</v>
      </c>
      <c r="D12" s="501"/>
      <c r="E12" s="490">
        <f>IF('C - Emissioni ART. 269 '!E5="SI",'C - Emissioni ART. 269 '!G16,"")</f>
        <v>500</v>
      </c>
      <c r="F12" s="492" t="str">
        <f>IF(E12&lt;&gt;"",'Parte Generale'!G15,"")</f>
        <v/>
      </c>
      <c r="G12" s="505" t="str">
        <f>IF(E12&lt;&gt;"",'Parte Generale'!H15,"")</f>
        <v/>
      </c>
      <c r="H12" s="507">
        <f t="shared" si="1"/>
        <v>500</v>
      </c>
      <c r="I12" s="505" t="str">
        <f>IF(E12&lt;&gt;"",'Parte Generale'!H21,"")</f>
        <v/>
      </c>
      <c r="J12" s="525">
        <f t="shared" si="0"/>
        <v>500</v>
      </c>
      <c r="K12" s="256" t="str">
        <f>IF(D12&lt;&gt;"","Numero punti emissione?","")</f>
        <v/>
      </c>
      <c r="L12" s="288" t="str">
        <f>IF(E12&lt;&gt;"","Numero punti emissione?","")</f>
        <v>Numero punti emissione?</v>
      </c>
      <c r="M12" s="279" t="str">
        <f>IF(E12&lt;&gt;"","Attività semplici o ordinarie?","")</f>
        <v>Attività semplici o ordinarie?</v>
      </c>
    </row>
    <row r="13" spans="1:14" ht="20.25" customHeight="1" thickBot="1" x14ac:dyDescent="0.25">
      <c r="B13" s="485"/>
      <c r="C13" s="487"/>
      <c r="D13" s="502"/>
      <c r="E13" s="491"/>
      <c r="F13" s="493"/>
      <c r="G13" s="506"/>
      <c r="H13" s="508"/>
      <c r="I13" s="506"/>
      <c r="J13" s="526"/>
      <c r="K13" s="257" t="str">
        <f>IF(D12&lt;&gt;"",'C - Emissioni ART. 269 '!D7,"")</f>
        <v/>
      </c>
      <c r="L13" s="289">
        <f>IF(E12&lt;&gt;"",'C - Emissioni ART. 269 '!E7,"")</f>
        <v>1</v>
      </c>
      <c r="M13" s="281" t="str">
        <f>IF(E12&lt;&gt;"",'C - Emissioni ART. 269 '!E13,"")</f>
        <v>Ordinarie</v>
      </c>
    </row>
    <row r="14" spans="1:14" ht="49.5" customHeight="1" thickBot="1" x14ac:dyDescent="0.25">
      <c r="B14" s="258" t="s">
        <v>124</v>
      </c>
      <c r="C14" s="308" t="s">
        <v>183</v>
      </c>
      <c r="D14" s="309"/>
      <c r="E14" s="84" t="str">
        <f>IF('D - Emissioni ART. 272 '!D6="SI",'D - Emissioni ART. 272 '!F12,"")</f>
        <v/>
      </c>
      <c r="F14" s="259" t="str">
        <f>IF(E14&lt;&gt;"",'Parte Generale'!G15,"")</f>
        <v/>
      </c>
      <c r="G14" s="87" t="str">
        <f>IF(E14&lt;&gt;"",'Parte Generale'!H15,"")</f>
        <v/>
      </c>
      <c r="H14" s="134" t="str">
        <f t="shared" si="1"/>
        <v/>
      </c>
      <c r="I14" s="87" t="str">
        <f>IF(E14&lt;&gt;"",'Parte Generale'!H21,"")</f>
        <v/>
      </c>
      <c r="J14" s="302" t="str">
        <f t="shared" si="0"/>
        <v/>
      </c>
      <c r="K14" s="260"/>
      <c r="L14" s="290"/>
      <c r="M14" s="291"/>
    </row>
    <row r="15" spans="1:14" ht="67.5" customHeight="1" thickBot="1" x14ac:dyDescent="0.25">
      <c r="B15" s="258" t="s">
        <v>125</v>
      </c>
      <c r="C15" s="310"/>
      <c r="D15" s="310" t="s">
        <v>188</v>
      </c>
      <c r="E15" s="91" t="str">
        <f>IF('E - Impatto acustico'!E6="SI",'E - Impatto acustico'!F14+('E - Impatto acustico'!F14*'Parte Generale'!C36),"")</f>
        <v/>
      </c>
      <c r="F15" s="259" t="str">
        <f>IF(E15&lt;&gt;"",'Parte Generale'!G15,"")</f>
        <v/>
      </c>
      <c r="G15" s="87" t="str">
        <f>IF(E15&lt;&gt;"",'Parte Generale'!H15,"")</f>
        <v/>
      </c>
      <c r="H15" s="134" t="str">
        <f t="shared" si="1"/>
        <v/>
      </c>
      <c r="I15" s="87" t="str">
        <f>IF(E15&lt;&gt;"",'Parte Generale'!H21,"")</f>
        <v/>
      </c>
      <c r="J15" s="302" t="str">
        <f t="shared" si="0"/>
        <v/>
      </c>
      <c r="K15" s="260"/>
      <c r="L15" s="290"/>
      <c r="M15" s="291"/>
    </row>
    <row r="16" spans="1:14" ht="63" customHeight="1" thickBot="1" x14ac:dyDescent="0.25">
      <c r="B16" s="258" t="s">
        <v>126</v>
      </c>
      <c r="C16" s="308" t="s">
        <v>183</v>
      </c>
      <c r="D16" s="311"/>
      <c r="E16" s="91" t="str">
        <f>IF('F - Spandim. Fanghi'!E6="SI",'F - Spandim. Fanghi'!F14,"")</f>
        <v/>
      </c>
      <c r="F16" s="259" t="str">
        <f>IF(E16&lt;&gt;"",'Parte Generale'!G15,"")</f>
        <v/>
      </c>
      <c r="G16" s="87" t="str">
        <f>IF(E16&lt;&gt;"",'Parte Generale'!H15,"")</f>
        <v/>
      </c>
      <c r="H16" s="134" t="str">
        <f t="shared" si="1"/>
        <v/>
      </c>
      <c r="I16" s="87" t="str">
        <f>IF(E16&lt;&gt;"",'Parte Generale'!H21,"")</f>
        <v/>
      </c>
      <c r="J16" s="302" t="str">
        <f t="shared" si="0"/>
        <v/>
      </c>
      <c r="K16" s="260"/>
      <c r="L16" s="290"/>
      <c r="M16" s="291"/>
    </row>
    <row r="17" spans="2:13" ht="22.5" customHeight="1" x14ac:dyDescent="0.2">
      <c r="B17" s="484" t="s">
        <v>127</v>
      </c>
      <c r="C17" s="486" t="s">
        <v>183</v>
      </c>
      <c r="D17" s="501"/>
      <c r="E17" s="490" t="str">
        <f>IF('G - Rifiuti Non Pericolosi'!C5="SI",'G - Rifiuti Non Pericolosi'!L17,"")</f>
        <v/>
      </c>
      <c r="F17" s="492" t="str">
        <f>IF(E17&lt;&gt;"",'Parte Generale'!G15,"")</f>
        <v/>
      </c>
      <c r="G17" s="505" t="str">
        <f>IF(E17&lt;&gt;"",'Parte Generale'!H15,"")</f>
        <v/>
      </c>
      <c r="H17" s="507" t="str">
        <f t="shared" si="1"/>
        <v/>
      </c>
      <c r="I17" s="505" t="str">
        <f>IF(E17&lt;&gt;"",'Parte Generale'!H21,"")</f>
        <v/>
      </c>
      <c r="J17" s="525" t="str">
        <f t="shared" si="0"/>
        <v/>
      </c>
      <c r="K17" s="261" t="str">
        <f>IF(D17&lt;&gt;"","Paragrafi?","")</f>
        <v/>
      </c>
      <c r="L17" s="292" t="str">
        <f>IF(E17&lt;&gt;"","Paragrafi?","")</f>
        <v/>
      </c>
      <c r="M17" s="293" t="str">
        <f>IF(E17&lt;&gt;"","Totale ore?","")</f>
        <v/>
      </c>
    </row>
    <row r="18" spans="2:13" ht="35.25" customHeight="1" thickBot="1" x14ac:dyDescent="0.25">
      <c r="B18" s="485"/>
      <c r="C18" s="487"/>
      <c r="D18" s="502"/>
      <c r="E18" s="491"/>
      <c r="F18" s="493"/>
      <c r="G18" s="506"/>
      <c r="H18" s="508"/>
      <c r="I18" s="506"/>
      <c r="J18" s="526"/>
      <c r="K18" s="262"/>
      <c r="L18" s="294" t="str">
        <f>IF(E17&lt;&gt;"",CONCATENATE(IF('G - Rifiuti Non Pericolosi'!E12&lt;&gt;"",CONCATENATE('G - Rifiuti Non Pericolosi'!E9,";"),""),IF('G - Rifiuti Non Pericolosi'!F12&lt;&gt;"",CONCATENATE('G - Rifiuti Non Pericolosi'!F9,";"),""),IF('G - Rifiuti Non Pericolosi'!G12&lt;&gt;"",CONCATENATE('G - Rifiuti Non Pericolosi'!G9,";"),""),IF('G - Rifiuti Non Pericolosi'!H12&lt;&gt;"",CONCATENATE('G - Rifiuti Non Pericolosi'!H9,";"),""),IF('G - Rifiuti Non Pericolosi'!I12&lt;&gt;"",CONCATENATE('G - Rifiuti Non Pericolosi'!I9,";"),""),IF('G - Rifiuti Non Pericolosi'!J12&lt;&gt;"",CONCATENATE('G - Rifiuti Non Pericolosi'!J9,";"),""),IF('G - Rifiuti Non Pericolosi'!K12&lt;&gt;"",CONCATENATE('G - Rifiuti Non Pericolosi'!K9,";"),"")),"")</f>
        <v/>
      </c>
      <c r="M18" s="295" t="str">
        <f>IF(E17&lt;&gt;"",SUM('G - Rifiuti Non Pericolosi'!L13:L15),"")</f>
        <v/>
      </c>
    </row>
    <row r="19" spans="2:13" ht="21" hidden="1" customHeight="1" x14ac:dyDescent="0.2">
      <c r="B19" s="484" t="s">
        <v>128</v>
      </c>
      <c r="C19" s="518" t="s">
        <v>183</v>
      </c>
      <c r="D19" s="520"/>
      <c r="E19" s="490" t="str">
        <f>IF('G2 - Rifiuti Pericolosi'!C5="SI",'G2 - Rifiuti Pericolosi'!L17,"")</f>
        <v/>
      </c>
      <c r="F19" s="492" t="str">
        <f>IF(E19&lt;&gt;"",'Parte Generale'!G15,"")</f>
        <v/>
      </c>
      <c r="G19" s="505" t="str">
        <f>IF(E19&lt;&gt;"",'Parte Generale'!H15,"")</f>
        <v/>
      </c>
      <c r="H19" s="507" t="str">
        <f t="shared" si="1"/>
        <v/>
      </c>
      <c r="I19" s="505" t="str">
        <f>IF(E19&lt;&gt;"",'Parte Generale'!H21,"")</f>
        <v/>
      </c>
      <c r="J19" s="507" t="str">
        <f t="shared" si="0"/>
        <v/>
      </c>
      <c r="K19" s="263" t="str">
        <f>IF(D19&lt;&gt;"","Paragrafi?","")</f>
        <v/>
      </c>
      <c r="L19" s="296" t="str">
        <f>IF(E19&lt;&gt;"","Paragrafi?","")</f>
        <v/>
      </c>
      <c r="M19" s="297" t="str">
        <f>IF(E19&lt;&gt;"","Totale ore?","")</f>
        <v/>
      </c>
    </row>
    <row r="20" spans="2:13" ht="33" hidden="1" customHeight="1" thickBot="1" x14ac:dyDescent="0.25">
      <c r="B20" s="485"/>
      <c r="C20" s="519"/>
      <c r="D20" s="521"/>
      <c r="E20" s="491"/>
      <c r="F20" s="493"/>
      <c r="G20" s="506"/>
      <c r="H20" s="508"/>
      <c r="I20" s="506"/>
      <c r="J20" s="508"/>
      <c r="K20" s="255"/>
      <c r="L20" s="294" t="str">
        <f>IF(E19&lt;&gt;"",CONCATENATE(IF('G2 - Rifiuti Pericolosi'!E12&lt;&gt;"",CONCATENATE('G2 - Rifiuti Pericolosi'!E9,";"),""),IF('G2 - Rifiuti Pericolosi'!F12&lt;&gt;"",CONCATENATE('G2 - Rifiuti Pericolosi'!F9,";"),""),IF('G2 - Rifiuti Pericolosi'!G12&lt;&gt;"",CONCATENATE('G2 - Rifiuti Pericolosi'!G9,";"),""),IF('G2 - Rifiuti Pericolosi'!H12&lt;&gt;"",CONCATENATE('G2 - Rifiuti Pericolosi'!H9,";"),""),IF('G2 - Rifiuti Pericolosi'!I12&lt;&gt;"",CONCATENATE('G2 - Rifiuti Pericolosi'!I9,";"),""),IF('G2 - Rifiuti Pericolosi'!J12&lt;&gt;"",CONCATENATE('G2 - Rifiuti Pericolosi'!J9,";"),""),IF('G2 - Rifiuti Pericolosi'!K12&lt;&gt;"",CONCATENATE('G2 - Rifiuti Pericolosi'!K9,";"),"")),"")</f>
        <v/>
      </c>
      <c r="M20" s="298" t="str">
        <f>IF(E19&lt;&gt;"",SUM('G2 - Rifiuti Pericolosi'!L13:L15),"")</f>
        <v/>
      </c>
    </row>
    <row r="21" spans="2:13" ht="42" customHeight="1" thickBot="1" x14ac:dyDescent="0.25">
      <c r="B21" s="81" t="s">
        <v>117</v>
      </c>
      <c r="C21" s="312"/>
      <c r="D21" s="312" t="s">
        <v>116</v>
      </c>
      <c r="E21" s="84" t="str">
        <f>IF(SUAP!C7="SI",SUAP!E8,"")</f>
        <v/>
      </c>
      <c r="F21" s="264" t="str">
        <f>IF(E21&lt;&gt;"",'Parte Generale'!G15,"")</f>
        <v/>
      </c>
      <c r="G21" s="88" t="str">
        <f>IF(E21&lt;&gt;"",'Parte Generale'!H15,"")</f>
        <v/>
      </c>
      <c r="H21" s="91" t="str">
        <f t="shared" si="1"/>
        <v/>
      </c>
      <c r="I21" s="88" t="str">
        <f>IF(E21&lt;&gt;"",'Parte Generale'!H21,"")</f>
        <v/>
      </c>
      <c r="J21" s="302" t="str">
        <f t="shared" si="0"/>
        <v/>
      </c>
      <c r="K21" s="260"/>
      <c r="L21" s="290"/>
      <c r="M21" s="291"/>
    </row>
    <row r="22" spans="2:13" ht="42" hidden="1" customHeight="1" thickBot="1" x14ac:dyDescent="0.25">
      <c r="B22" s="81" t="s">
        <v>216</v>
      </c>
      <c r="C22" s="264"/>
      <c r="D22" s="264" t="str">
        <f>IF(AltriOneri!C7="SI",AltriOneri!C8,"")</f>
        <v/>
      </c>
      <c r="E22" s="84" t="str">
        <f>IF(AltriOneri!C7="SI",AltriOneri!E9,"")</f>
        <v/>
      </c>
      <c r="F22" s="264" t="str">
        <f>IF(E22&lt;&gt;"",'Parte Generale'!G15,"")</f>
        <v/>
      </c>
      <c r="G22" s="88" t="str">
        <f>IF(E22&lt;&gt;"",'Parte Generale'!H15,"")</f>
        <v/>
      </c>
      <c r="H22" s="91" t="str">
        <f t="shared" ref="H22" si="2">IF(G22&lt;&gt;"",E22-E22*G22,E22)</f>
        <v/>
      </c>
      <c r="I22" s="88" t="str">
        <f>IF(E22&lt;&gt;"",'Parte Generale'!H21,"")</f>
        <v/>
      </c>
      <c r="J22" s="120" t="str">
        <f t="shared" ref="J22" si="3">IF(I22&lt;&gt;"",H22-H22*I22,H22)</f>
        <v/>
      </c>
      <c r="K22" s="260"/>
      <c r="L22" s="290"/>
      <c r="M22" s="291"/>
    </row>
    <row r="23" spans="2:13" ht="35.25" customHeight="1" x14ac:dyDescent="0.2">
      <c r="B23" s="265" t="s">
        <v>76</v>
      </c>
      <c r="C23" s="266"/>
      <c r="D23" s="267"/>
      <c r="E23" s="267"/>
      <c r="F23" s="267"/>
      <c r="G23" s="267"/>
      <c r="H23" s="268"/>
      <c r="I23" s="265"/>
      <c r="J23" s="523">
        <f>SUM(J7:J22)</f>
        <v>500</v>
      </c>
    </row>
    <row r="24" spans="2:13" ht="15.75" hidden="1" customHeight="1" thickBot="1" x14ac:dyDescent="0.25">
      <c r="B24" s="269" t="str">
        <f>"* un eventuale versamento per l'integrazione degli oneri istruttori potrebbe essere richiesto in fase di istruttoria"</f>
        <v>* un eventuale versamento per l'integrazione degli oneri istruttori potrebbe essere richiesto in fase di istruttoria</v>
      </c>
      <c r="C24" s="269"/>
      <c r="J24" s="524"/>
    </row>
    <row r="25" spans="2:13" hidden="1" x14ac:dyDescent="0.2">
      <c r="B25" s="270" t="s">
        <v>94</v>
      </c>
    </row>
    <row r="65546" x14ac:dyDescent="0.2"/>
  </sheetData>
  <sheetProtection password="CAD7" sheet="1" objects="1" scenarios="1" selectLockedCells="1" selectUnlockedCells="1"/>
  <mergeCells count="45">
    <mergeCell ref="C3:D3"/>
    <mergeCell ref="J23:J24"/>
    <mergeCell ref="I17:I18"/>
    <mergeCell ref="J17:J18"/>
    <mergeCell ref="G12:G13"/>
    <mergeCell ref="H12:H13"/>
    <mergeCell ref="I12:I13"/>
    <mergeCell ref="J12:J13"/>
    <mergeCell ref="G19:G20"/>
    <mergeCell ref="H19:H20"/>
    <mergeCell ref="I19:I20"/>
    <mergeCell ref="J19:J20"/>
    <mergeCell ref="G17:G18"/>
    <mergeCell ref="H17:H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A1:M2"/>
    <mergeCell ref="F3:M3"/>
    <mergeCell ref="B12:B13"/>
    <mergeCell ref="C12:C13"/>
    <mergeCell ref="D12:D13"/>
    <mergeCell ref="E12:E13"/>
    <mergeCell ref="F12:F13"/>
    <mergeCell ref="L4:M4"/>
    <mergeCell ref="G7:G8"/>
    <mergeCell ref="H7:H8"/>
    <mergeCell ref="I7:I8"/>
    <mergeCell ref="J7:J8"/>
    <mergeCell ref="B6:D6"/>
    <mergeCell ref="C4:D4"/>
    <mergeCell ref="B9:B11"/>
    <mergeCell ref="F4:G4"/>
    <mergeCell ref="B7:B8"/>
    <mergeCell ref="C7:C8"/>
    <mergeCell ref="D7:D8"/>
    <mergeCell ref="E7:E8"/>
    <mergeCell ref="F7:F8"/>
  </mergeCells>
  <printOptions horizontalCentered="1" verticalCentered="1"/>
  <pageMargins left="0" right="0" top="0.19685039370078741" bottom="0.55118110236220474" header="0.19685039370078741" footer="0.19685039370078741"/>
  <pageSetup paperSize="9" scale="69" firstPageNumber="0" orientation="landscape" horizontalDpi="300" verticalDpi="300" r:id="rId1"/>
  <headerFooter alignWithMargins="0">
    <oddFooter>&amp;L&amp;"Arial,Corsivo"&amp;8Regione Lombardia&amp;C&amp;"Arial,Corsivo"&amp;8&amp;A Vers.01-01/10/2015&amp;R&amp;"Arial,Corsivo"&amp;8&amp;D &amp;T</oddFooter>
  </headerFooter>
  <ignoredErrors>
    <ignoredError sqref="L18:M1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8"/>
  <dimension ref="A1:P13"/>
  <sheetViews>
    <sheetView showRowColHeaders="0" zoomScale="115" zoomScaleNormal="115" workbookViewId="0">
      <selection activeCell="A10" sqref="A10"/>
    </sheetView>
  </sheetViews>
  <sheetFormatPr defaultRowHeight="12.75" x14ac:dyDescent="0.2"/>
  <cols>
    <col min="1" max="1" width="47.42578125" style="1" customWidth="1"/>
    <col min="2" max="2" width="7.7109375" style="2" customWidth="1"/>
    <col min="3" max="5" width="5.5703125" style="2" customWidth="1"/>
    <col min="6" max="6" width="1.42578125" style="2" customWidth="1"/>
    <col min="7" max="9" width="6.7109375" style="2" customWidth="1"/>
    <col min="10" max="10" width="6.28515625" style="2" customWidth="1"/>
    <col min="11" max="11" width="6.28515625" customWidth="1"/>
    <col min="12" max="19" width="6.28515625" style="2" customWidth="1"/>
    <col min="20" max="16384" width="9.140625" style="2"/>
  </cols>
  <sheetData>
    <row r="1" spans="1:16" ht="69" customHeight="1" x14ac:dyDescent="0.2">
      <c r="A1" s="315" t="s">
        <v>0</v>
      </c>
      <c r="B1" s="315"/>
      <c r="C1" s="315"/>
      <c r="D1" s="3"/>
      <c r="E1" s="3"/>
      <c r="F1" s="3"/>
      <c r="G1" s="3"/>
      <c r="H1" s="3"/>
      <c r="I1" s="3"/>
      <c r="J1" s="3"/>
      <c r="L1" s="3"/>
      <c r="M1" s="3"/>
      <c r="N1" s="3"/>
    </row>
    <row r="2" spans="1:16" s="7" customFormat="1" ht="36" customHeight="1" x14ac:dyDescent="0.2">
      <c r="A2" s="4"/>
      <c r="B2" s="4"/>
      <c r="C2" s="5"/>
      <c r="D2" s="5"/>
      <c r="E2" s="5"/>
      <c r="F2" s="5"/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12</v>
      </c>
    </row>
    <row r="3" spans="1:16" s="10" customFormat="1" ht="169.5" customHeight="1" x14ac:dyDescent="0.2">
      <c r="A3" s="8"/>
      <c r="B3" s="9" t="s">
        <v>13</v>
      </c>
      <c r="C3" s="9" t="s">
        <v>15</v>
      </c>
      <c r="D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46" t="s">
        <v>23</v>
      </c>
      <c r="N3" s="47" t="s">
        <v>28</v>
      </c>
    </row>
    <row r="4" spans="1:16" ht="20.25" customHeight="1" x14ac:dyDescent="0.2">
      <c r="A4" s="11" t="s">
        <v>29</v>
      </c>
      <c r="B4" s="12" t="s">
        <v>30</v>
      </c>
      <c r="C4" s="13" t="s">
        <v>30</v>
      </c>
      <c r="D4" s="13" t="s">
        <v>30</v>
      </c>
      <c r="E4" s="14"/>
      <c r="F4" s="14"/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48">
        <v>1</v>
      </c>
      <c r="N4" s="49">
        <v>1</v>
      </c>
    </row>
    <row r="5" spans="1:16" ht="20.25" customHeight="1" x14ac:dyDescent="0.2">
      <c r="A5" s="15" t="s">
        <v>31</v>
      </c>
      <c r="B5" s="12" t="s">
        <v>30</v>
      </c>
      <c r="C5" s="13" t="s">
        <v>30</v>
      </c>
      <c r="D5" s="13"/>
      <c r="E5" s="14"/>
      <c r="F5" s="14"/>
      <c r="G5" s="16">
        <v>3</v>
      </c>
      <c r="H5" s="16">
        <v>2</v>
      </c>
      <c r="I5" s="16">
        <v>3</v>
      </c>
      <c r="J5" s="16">
        <v>3</v>
      </c>
      <c r="K5" s="16">
        <v>4</v>
      </c>
      <c r="L5" s="16">
        <v>2</v>
      </c>
      <c r="M5" s="50">
        <v>4</v>
      </c>
      <c r="N5" s="51">
        <v>8</v>
      </c>
    </row>
    <row r="6" spans="1:16" ht="20.25" customHeight="1" x14ac:dyDescent="0.2">
      <c r="A6" s="11" t="s">
        <v>32</v>
      </c>
      <c r="B6" s="12" t="s">
        <v>30</v>
      </c>
      <c r="C6" s="12"/>
      <c r="D6" s="12"/>
      <c r="E6" s="17"/>
      <c r="F6" s="17"/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48">
        <v>2</v>
      </c>
      <c r="N6" s="49">
        <v>2</v>
      </c>
    </row>
    <row r="7" spans="1:16" ht="20.25" customHeight="1" x14ac:dyDescent="0.2">
      <c r="A7" s="11" t="s">
        <v>35</v>
      </c>
      <c r="B7" s="12" t="s">
        <v>30</v>
      </c>
      <c r="C7" s="13" t="s">
        <v>30</v>
      </c>
      <c r="D7" s="13" t="s">
        <v>30</v>
      </c>
      <c r="E7" s="14"/>
      <c r="F7" s="14"/>
      <c r="G7" s="12">
        <v>2</v>
      </c>
      <c r="H7" s="12">
        <v>2</v>
      </c>
      <c r="I7" s="12">
        <v>2</v>
      </c>
      <c r="J7" s="12">
        <v>2</v>
      </c>
      <c r="K7" s="12">
        <v>2</v>
      </c>
      <c r="L7" s="12">
        <v>2</v>
      </c>
      <c r="M7" s="48">
        <v>3</v>
      </c>
      <c r="N7" s="49">
        <v>2</v>
      </c>
    </row>
    <row r="9" spans="1:16" ht="57.75" customHeight="1" x14ac:dyDescent="0.2">
      <c r="A9" s="316" t="s">
        <v>38</v>
      </c>
      <c r="B9" s="316"/>
      <c r="C9" s="316"/>
      <c r="D9" s="316"/>
      <c r="E9" s="316"/>
      <c r="F9" s="316"/>
      <c r="G9" s="316"/>
      <c r="H9" s="316"/>
      <c r="I9" s="17"/>
      <c r="J9" s="17"/>
      <c r="L9" s="17"/>
      <c r="M9" s="17"/>
      <c r="N9" s="17"/>
      <c r="O9" s="17"/>
      <c r="P9" s="17"/>
    </row>
    <row r="10" spans="1:16" ht="12.75" customHeight="1" x14ac:dyDescent="0.2">
      <c r="A10" s="18"/>
      <c r="B10" s="18"/>
      <c r="C10" s="18"/>
      <c r="D10" s="18"/>
      <c r="E10" s="18"/>
      <c r="F10" s="18"/>
      <c r="G10" s="18"/>
      <c r="H10" s="17"/>
      <c r="I10" s="17"/>
      <c r="J10" s="17"/>
      <c r="L10" s="17"/>
      <c r="M10" s="17"/>
      <c r="N10" s="17"/>
    </row>
    <row r="11" spans="1:16" ht="15" x14ac:dyDescent="0.25">
      <c r="A11" s="1" t="s">
        <v>39</v>
      </c>
      <c r="K11" s="317" t="s">
        <v>40</v>
      </c>
      <c r="L11" s="317"/>
      <c r="M11" s="19"/>
      <c r="N11" s="19"/>
    </row>
    <row r="13" spans="1:16" ht="48" x14ac:dyDescent="0.2">
      <c r="A13" s="20" t="s">
        <v>75</v>
      </c>
    </row>
  </sheetData>
  <mergeCells count="3">
    <mergeCell ref="A1:C1"/>
    <mergeCell ref="A9:H9"/>
    <mergeCell ref="K11:L1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Z33"/>
  <sheetViews>
    <sheetView showRowColHeaders="0" workbookViewId="0">
      <selection activeCell="B27" sqref="B27"/>
    </sheetView>
  </sheetViews>
  <sheetFormatPr defaultRowHeight="12.75" x14ac:dyDescent="0.2"/>
  <cols>
    <col min="1" max="1" width="49.42578125" customWidth="1"/>
    <col min="16" max="16" width="10.28515625" customWidth="1"/>
  </cols>
  <sheetData>
    <row r="1" spans="1:26" ht="23.25" customHeight="1" x14ac:dyDescent="0.2">
      <c r="A1" s="4"/>
      <c r="B1" s="4"/>
      <c r="C1" s="4"/>
      <c r="D1" s="5"/>
      <c r="E1" s="4"/>
      <c r="F1" s="4"/>
      <c r="G1" s="4"/>
      <c r="H1" s="5"/>
      <c r="I1" s="5"/>
      <c r="J1" s="5"/>
      <c r="K1" s="5"/>
      <c r="L1" s="5"/>
      <c r="M1" s="6" t="s">
        <v>1</v>
      </c>
      <c r="N1" s="6" t="s">
        <v>2</v>
      </c>
      <c r="O1" s="6" t="s">
        <v>3</v>
      </c>
      <c r="P1" s="6" t="s">
        <v>4</v>
      </c>
      <c r="Q1" s="6" t="s">
        <v>5</v>
      </c>
      <c r="R1" s="6" t="s">
        <v>6</v>
      </c>
      <c r="S1" s="6" t="s">
        <v>7</v>
      </c>
      <c r="T1" s="6" t="s">
        <v>8</v>
      </c>
      <c r="U1" s="6" t="s">
        <v>9</v>
      </c>
      <c r="V1" s="6" t="s">
        <v>10</v>
      </c>
      <c r="W1" s="6" t="s">
        <v>11</v>
      </c>
      <c r="X1" s="6" t="s">
        <v>12</v>
      </c>
    </row>
    <row r="2" spans="1:26" ht="122.25" customHeight="1" x14ac:dyDescent="0.2">
      <c r="A2" s="8"/>
      <c r="B2" s="9" t="s">
        <v>42</v>
      </c>
      <c r="C2" s="9" t="s">
        <v>43</v>
      </c>
      <c r="D2" s="9" t="s">
        <v>15</v>
      </c>
      <c r="E2" s="9" t="s">
        <v>44</v>
      </c>
      <c r="F2" s="9" t="s">
        <v>45</v>
      </c>
      <c r="G2" s="9" t="s">
        <v>46</v>
      </c>
      <c r="H2" s="9" t="s">
        <v>16</v>
      </c>
      <c r="I2" s="9" t="s">
        <v>47</v>
      </c>
      <c r="J2" s="9" t="s">
        <v>48</v>
      </c>
      <c r="K2" s="10"/>
      <c r="L2" s="10"/>
      <c r="M2" s="9" t="s">
        <v>17</v>
      </c>
      <c r="N2" s="9" t="s">
        <v>18</v>
      </c>
      <c r="O2" s="9" t="s">
        <v>19</v>
      </c>
      <c r="P2" s="9" t="s">
        <v>20</v>
      </c>
      <c r="Q2" s="9" t="s">
        <v>21</v>
      </c>
      <c r="R2" s="9" t="s">
        <v>22</v>
      </c>
      <c r="S2" s="9" t="s">
        <v>23</v>
      </c>
      <c r="T2" s="9" t="s">
        <v>24</v>
      </c>
      <c r="U2" s="9" t="s">
        <v>25</v>
      </c>
      <c r="V2" s="9" t="s">
        <v>49</v>
      </c>
      <c r="W2" s="9" t="s">
        <v>27</v>
      </c>
      <c r="X2" s="9" t="s">
        <v>28</v>
      </c>
      <c r="Y2" s="9" t="s">
        <v>50</v>
      </c>
    </row>
    <row r="3" spans="1:26" x14ac:dyDescent="0.2">
      <c r="A3" s="11" t="s">
        <v>51</v>
      </c>
      <c r="B3" s="12" t="s">
        <v>30</v>
      </c>
      <c r="C3" s="12" t="s">
        <v>30</v>
      </c>
      <c r="D3" s="13" t="s">
        <v>30</v>
      </c>
      <c r="E3" s="13" t="s">
        <v>30</v>
      </c>
      <c r="F3" s="21" t="s">
        <v>30</v>
      </c>
      <c r="G3" s="21" t="s">
        <v>30</v>
      </c>
      <c r="H3" s="21" t="s">
        <v>30</v>
      </c>
      <c r="I3" s="21" t="s">
        <v>30</v>
      </c>
      <c r="J3" s="21" t="s">
        <v>30</v>
      </c>
      <c r="K3" s="14"/>
      <c r="L3" s="14"/>
      <c r="M3" s="12">
        <v>1</v>
      </c>
      <c r="N3" s="12">
        <v>1</v>
      </c>
      <c r="O3" s="12">
        <v>1</v>
      </c>
      <c r="P3" s="12">
        <v>1</v>
      </c>
      <c r="Q3" s="12">
        <v>1</v>
      </c>
      <c r="R3" s="12">
        <v>1</v>
      </c>
      <c r="S3" s="12">
        <v>1</v>
      </c>
      <c r="T3" s="12">
        <v>1</v>
      </c>
      <c r="U3" s="12">
        <v>1</v>
      </c>
      <c r="V3" s="12">
        <v>1</v>
      </c>
      <c r="W3" s="12">
        <v>1</v>
      </c>
      <c r="X3" s="12">
        <v>1</v>
      </c>
      <c r="Y3" s="12">
        <v>1</v>
      </c>
    </row>
    <row r="4" spans="1:26" x14ac:dyDescent="0.2">
      <c r="A4" s="15" t="s">
        <v>52</v>
      </c>
      <c r="B4" s="12" t="s">
        <v>30</v>
      </c>
      <c r="C4" s="12" t="s">
        <v>30</v>
      </c>
      <c r="D4" s="13" t="s">
        <v>30</v>
      </c>
      <c r="E4" s="12" t="s">
        <v>53</v>
      </c>
      <c r="F4" s="22" t="s">
        <v>30</v>
      </c>
      <c r="G4" s="22" t="s">
        <v>30</v>
      </c>
      <c r="H4" s="21" t="s">
        <v>53</v>
      </c>
      <c r="I4" s="21" t="s">
        <v>53</v>
      </c>
      <c r="J4" s="21" t="s">
        <v>53</v>
      </c>
      <c r="K4" s="14"/>
      <c r="L4" s="14"/>
      <c r="M4" s="16">
        <v>3</v>
      </c>
      <c r="N4" s="16">
        <v>2</v>
      </c>
      <c r="O4" s="16">
        <v>3</v>
      </c>
      <c r="P4" s="16">
        <v>3</v>
      </c>
      <c r="Q4" s="16">
        <v>4</v>
      </c>
      <c r="R4" s="16">
        <v>2</v>
      </c>
      <c r="S4" s="16">
        <v>4</v>
      </c>
      <c r="T4" s="16">
        <v>4</v>
      </c>
      <c r="U4" s="16">
        <v>8</v>
      </c>
      <c r="V4" s="16">
        <v>2</v>
      </c>
      <c r="W4" s="16">
        <v>5</v>
      </c>
      <c r="X4" s="16">
        <v>8</v>
      </c>
      <c r="Y4" s="16">
        <v>4</v>
      </c>
    </row>
    <row r="5" spans="1:26" x14ac:dyDescent="0.2">
      <c r="A5" s="11" t="s">
        <v>54</v>
      </c>
      <c r="B5" s="12" t="s">
        <v>30</v>
      </c>
      <c r="C5" s="12" t="s">
        <v>30</v>
      </c>
      <c r="D5" s="12" t="s">
        <v>53</v>
      </c>
      <c r="E5" s="12" t="s">
        <v>53</v>
      </c>
      <c r="F5" s="22" t="s">
        <v>30</v>
      </c>
      <c r="G5" s="22" t="s">
        <v>53</v>
      </c>
      <c r="H5" s="22" t="s">
        <v>53</v>
      </c>
      <c r="I5" s="22" t="s">
        <v>53</v>
      </c>
      <c r="J5" s="22" t="s">
        <v>53</v>
      </c>
      <c r="K5" s="17"/>
      <c r="L5" s="17"/>
      <c r="M5" s="12">
        <v>2</v>
      </c>
      <c r="N5" s="12">
        <v>2</v>
      </c>
      <c r="O5" s="12">
        <v>2</v>
      </c>
      <c r="P5" s="12">
        <v>2</v>
      </c>
      <c r="Q5" s="12">
        <v>2</v>
      </c>
      <c r="R5" s="12">
        <v>2</v>
      </c>
      <c r="S5" s="12">
        <v>2</v>
      </c>
      <c r="T5" s="12">
        <v>4</v>
      </c>
      <c r="U5" s="12">
        <v>4</v>
      </c>
      <c r="V5" s="12">
        <v>4</v>
      </c>
      <c r="W5" s="12">
        <v>2</v>
      </c>
      <c r="X5" s="12">
        <v>2</v>
      </c>
      <c r="Y5" s="12">
        <v>2</v>
      </c>
    </row>
    <row r="6" spans="1:26" x14ac:dyDescent="0.2">
      <c r="A6" s="11" t="s">
        <v>55</v>
      </c>
      <c r="B6" s="12" t="s">
        <v>53</v>
      </c>
      <c r="C6" s="12" t="s">
        <v>53</v>
      </c>
      <c r="D6" s="12" t="s">
        <v>53</v>
      </c>
      <c r="E6" s="12" t="s">
        <v>30</v>
      </c>
      <c r="F6" s="22" t="s">
        <v>30</v>
      </c>
      <c r="G6" s="22" t="s">
        <v>30</v>
      </c>
      <c r="H6" s="22" t="s">
        <v>53</v>
      </c>
      <c r="I6" s="22" t="s">
        <v>53</v>
      </c>
      <c r="J6" s="22" t="s">
        <v>53</v>
      </c>
      <c r="K6" s="17"/>
      <c r="L6" s="17"/>
      <c r="M6" s="12">
        <f>4*10</f>
        <v>40</v>
      </c>
      <c r="N6" s="12">
        <f>4*10</f>
        <v>40</v>
      </c>
      <c r="O6" s="12">
        <f>4*10</f>
        <v>40</v>
      </c>
      <c r="P6" s="12">
        <f>4*10</f>
        <v>40</v>
      </c>
      <c r="Q6" s="12">
        <f>4*10</f>
        <v>40</v>
      </c>
      <c r="R6" s="12">
        <f>6*10</f>
        <v>60</v>
      </c>
      <c r="S6" s="12">
        <f>4*10</f>
        <v>40</v>
      </c>
      <c r="T6" s="12">
        <f>5*10</f>
        <v>50</v>
      </c>
      <c r="U6" s="12">
        <f>8*10</f>
        <v>80</v>
      </c>
      <c r="V6" s="12">
        <f>4*10</f>
        <v>40</v>
      </c>
      <c r="W6" s="12">
        <f>6*10</f>
        <v>60</v>
      </c>
      <c r="X6" s="12">
        <f>6*10</f>
        <v>60</v>
      </c>
      <c r="Y6" s="12">
        <f>4*10</f>
        <v>40</v>
      </c>
    </row>
    <row r="7" spans="1:26" x14ac:dyDescent="0.2">
      <c r="A7" s="11" t="s">
        <v>56</v>
      </c>
      <c r="B7" s="12" t="s">
        <v>30</v>
      </c>
      <c r="C7" s="12" t="s">
        <v>30</v>
      </c>
      <c r="D7" s="13" t="s">
        <v>30</v>
      </c>
      <c r="E7" s="13" t="s">
        <v>30</v>
      </c>
      <c r="F7" s="21" t="s">
        <v>30</v>
      </c>
      <c r="G7" s="21" t="s">
        <v>30</v>
      </c>
      <c r="H7" s="21" t="s">
        <v>30</v>
      </c>
      <c r="I7" s="22" t="s">
        <v>53</v>
      </c>
      <c r="J7" s="21" t="s">
        <v>30</v>
      </c>
      <c r="K7" s="14"/>
      <c r="L7" s="14"/>
      <c r="M7" s="12">
        <v>2</v>
      </c>
      <c r="N7" s="12">
        <v>2</v>
      </c>
      <c r="O7" s="12">
        <v>2</v>
      </c>
      <c r="P7" s="12">
        <v>2</v>
      </c>
      <c r="Q7" s="12">
        <v>2</v>
      </c>
      <c r="R7" s="12">
        <v>2</v>
      </c>
      <c r="S7" s="12">
        <v>3</v>
      </c>
      <c r="T7" s="12">
        <v>2</v>
      </c>
      <c r="U7" s="12">
        <v>4</v>
      </c>
      <c r="V7" s="12">
        <v>2</v>
      </c>
      <c r="W7" s="12">
        <v>2</v>
      </c>
      <c r="X7" s="12">
        <v>2</v>
      </c>
      <c r="Y7" s="12">
        <v>2</v>
      </c>
    </row>
    <row r="8" spans="1:26" x14ac:dyDescent="0.2">
      <c r="A8" s="15" t="s">
        <v>57</v>
      </c>
      <c r="B8" s="12" t="s">
        <v>30</v>
      </c>
      <c r="C8" s="12" t="s">
        <v>30</v>
      </c>
      <c r="D8" s="12" t="s">
        <v>53</v>
      </c>
      <c r="E8" s="12" t="s">
        <v>53</v>
      </c>
      <c r="F8" s="22" t="s">
        <v>53</v>
      </c>
      <c r="G8" s="22" t="s">
        <v>53</v>
      </c>
      <c r="H8" s="22" t="s">
        <v>53</v>
      </c>
      <c r="I8" s="22" t="s">
        <v>53</v>
      </c>
      <c r="J8" s="22" t="s">
        <v>53</v>
      </c>
      <c r="K8" s="17"/>
      <c r="L8" s="17"/>
      <c r="M8" s="16">
        <v>4</v>
      </c>
      <c r="N8" s="16">
        <v>4</v>
      </c>
      <c r="O8" s="16">
        <v>4</v>
      </c>
      <c r="P8" s="16">
        <v>4</v>
      </c>
      <c r="Q8" s="16">
        <v>4</v>
      </c>
      <c r="R8" s="16">
        <v>4</v>
      </c>
      <c r="S8" s="16">
        <v>4</v>
      </c>
      <c r="T8" s="16">
        <v>6</v>
      </c>
      <c r="U8" s="16">
        <v>16</v>
      </c>
      <c r="V8" s="16">
        <v>6</v>
      </c>
      <c r="W8" s="16">
        <v>4</v>
      </c>
      <c r="X8" s="16">
        <v>16</v>
      </c>
      <c r="Y8" s="16">
        <v>4</v>
      </c>
    </row>
    <row r="9" spans="1:26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 t="s">
        <v>58</v>
      </c>
      <c r="L9" s="17" t="s">
        <v>59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">
      <c r="A10" s="23" t="s">
        <v>29</v>
      </c>
      <c r="B10" s="12" t="str">
        <f t="shared" ref="B10:J15" si="0">B3</f>
        <v>SI</v>
      </c>
      <c r="C10" s="12" t="str">
        <f t="shared" si="0"/>
        <v>SI</v>
      </c>
      <c r="D10" s="12" t="str">
        <f t="shared" ref="D10:D15" si="1">D3</f>
        <v>SI</v>
      </c>
      <c r="E10" s="12" t="str">
        <f t="shared" si="0"/>
        <v>SI</v>
      </c>
      <c r="F10" s="12" t="str">
        <f t="shared" si="0"/>
        <v>SI</v>
      </c>
      <c r="G10" s="12" t="str">
        <f t="shared" si="0"/>
        <v>SI</v>
      </c>
      <c r="H10" s="12" t="str">
        <f t="shared" si="0"/>
        <v>SI</v>
      </c>
      <c r="I10" s="12" t="str">
        <f t="shared" si="0"/>
        <v>SI</v>
      </c>
      <c r="J10" s="12" t="str">
        <f t="shared" si="0"/>
        <v>SI</v>
      </c>
      <c r="K10" s="14">
        <f>MAX(M10:X10)</f>
        <v>0</v>
      </c>
      <c r="L10" s="24"/>
      <c r="M10" s="12">
        <f t="shared" ref="M10:X15" si="2">IF(D$22="X",M3,0)</f>
        <v>0</v>
      </c>
      <c r="N10" s="12">
        <f t="shared" si="2"/>
        <v>0</v>
      </c>
      <c r="O10" s="12">
        <f t="shared" si="2"/>
        <v>0</v>
      </c>
      <c r="P10" s="12">
        <f t="shared" si="2"/>
        <v>0</v>
      </c>
      <c r="Q10" s="12">
        <f t="shared" si="2"/>
        <v>0</v>
      </c>
      <c r="R10" s="12">
        <f t="shared" si="2"/>
        <v>0</v>
      </c>
      <c r="S10" s="12">
        <f t="shared" si="2"/>
        <v>0</v>
      </c>
      <c r="T10" s="12">
        <f t="shared" si="2"/>
        <v>0</v>
      </c>
      <c r="U10" s="12">
        <f t="shared" si="2"/>
        <v>0</v>
      </c>
      <c r="V10" s="12">
        <f t="shared" si="2"/>
        <v>0</v>
      </c>
      <c r="W10" s="12">
        <f t="shared" si="2"/>
        <v>0</v>
      </c>
      <c r="X10" s="12">
        <f t="shared" si="2"/>
        <v>0</v>
      </c>
    </row>
    <row r="11" spans="1:26" x14ac:dyDescent="0.2">
      <c r="A11" s="23" t="s">
        <v>31</v>
      </c>
      <c r="B11" s="12" t="str">
        <f t="shared" si="0"/>
        <v>SI</v>
      </c>
      <c r="C11" s="12" t="str">
        <f t="shared" si="0"/>
        <v>SI</v>
      </c>
      <c r="D11" s="12" t="str">
        <f t="shared" si="1"/>
        <v>SI</v>
      </c>
      <c r="E11" s="12" t="str">
        <f t="shared" si="0"/>
        <v>no</v>
      </c>
      <c r="F11" s="12" t="str">
        <f t="shared" si="0"/>
        <v>SI</v>
      </c>
      <c r="G11" s="12" t="str">
        <f t="shared" si="0"/>
        <v>SI</v>
      </c>
      <c r="H11" s="12" t="str">
        <f t="shared" si="0"/>
        <v>no</v>
      </c>
      <c r="I11" s="12" t="str">
        <f t="shared" si="0"/>
        <v>no</v>
      </c>
      <c r="J11" s="12" t="str">
        <f t="shared" si="0"/>
        <v>no</v>
      </c>
      <c r="K11" s="24"/>
      <c r="L11" s="14">
        <f>SUM(M11:X11)</f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  <c r="T11" s="12">
        <f t="shared" si="2"/>
        <v>0</v>
      </c>
      <c r="U11" s="12">
        <f t="shared" si="2"/>
        <v>0</v>
      </c>
      <c r="V11" s="12">
        <f t="shared" si="2"/>
        <v>0</v>
      </c>
      <c r="W11" s="12">
        <f t="shared" si="2"/>
        <v>0</v>
      </c>
      <c r="X11" s="12">
        <f t="shared" si="2"/>
        <v>0</v>
      </c>
    </row>
    <row r="12" spans="1:26" x14ac:dyDescent="0.2">
      <c r="A12" s="23" t="s">
        <v>32</v>
      </c>
      <c r="B12" s="12" t="str">
        <f t="shared" si="0"/>
        <v>SI</v>
      </c>
      <c r="C12" s="12" t="str">
        <f t="shared" si="0"/>
        <v>SI</v>
      </c>
      <c r="D12" s="12" t="str">
        <f t="shared" si="1"/>
        <v>no</v>
      </c>
      <c r="E12" s="12" t="str">
        <f t="shared" si="0"/>
        <v>no</v>
      </c>
      <c r="F12" s="12" t="str">
        <f t="shared" si="0"/>
        <v>SI</v>
      </c>
      <c r="G12" s="12" t="str">
        <f t="shared" si="0"/>
        <v>no</v>
      </c>
      <c r="H12" s="12" t="str">
        <f t="shared" si="0"/>
        <v>no</v>
      </c>
      <c r="I12" s="12" t="str">
        <f t="shared" si="0"/>
        <v>no</v>
      </c>
      <c r="J12" s="12" t="str">
        <f t="shared" si="0"/>
        <v>no</v>
      </c>
      <c r="K12" s="14">
        <f>MAX(M12:X12)</f>
        <v>0</v>
      </c>
      <c r="L12" s="24"/>
      <c r="M12" s="12">
        <f t="shared" si="2"/>
        <v>0</v>
      </c>
      <c r="N12" s="12">
        <f t="shared" si="2"/>
        <v>0</v>
      </c>
      <c r="O12" s="12">
        <f t="shared" si="2"/>
        <v>0</v>
      </c>
      <c r="P12" s="12">
        <f t="shared" si="2"/>
        <v>0</v>
      </c>
      <c r="Q12" s="12">
        <f t="shared" si="2"/>
        <v>0</v>
      </c>
      <c r="R12" s="12">
        <f t="shared" si="2"/>
        <v>0</v>
      </c>
      <c r="S12" s="12">
        <f t="shared" si="2"/>
        <v>0</v>
      </c>
      <c r="T12" s="12">
        <f t="shared" si="2"/>
        <v>0</v>
      </c>
      <c r="U12" s="12">
        <f t="shared" si="2"/>
        <v>0</v>
      </c>
      <c r="V12" s="12">
        <f t="shared" si="2"/>
        <v>0</v>
      </c>
      <c r="W12" s="12">
        <f t="shared" si="2"/>
        <v>0</v>
      </c>
      <c r="X12" s="12">
        <f t="shared" si="2"/>
        <v>0</v>
      </c>
    </row>
    <row r="13" spans="1:26" x14ac:dyDescent="0.2">
      <c r="A13" s="23" t="s">
        <v>60</v>
      </c>
      <c r="B13" s="12" t="str">
        <f t="shared" si="0"/>
        <v>no</v>
      </c>
      <c r="C13" s="12" t="str">
        <f t="shared" si="0"/>
        <v>no</v>
      </c>
      <c r="D13" s="12" t="str">
        <f t="shared" si="1"/>
        <v>no</v>
      </c>
      <c r="E13" s="12" t="str">
        <f t="shared" si="0"/>
        <v>SI</v>
      </c>
      <c r="F13" s="12" t="str">
        <f t="shared" si="0"/>
        <v>SI</v>
      </c>
      <c r="G13" s="12" t="str">
        <f t="shared" si="0"/>
        <v>SI</v>
      </c>
      <c r="H13" s="12" t="str">
        <f t="shared" si="0"/>
        <v>no</v>
      </c>
      <c r="I13" s="12" t="str">
        <f t="shared" si="0"/>
        <v>no</v>
      </c>
      <c r="J13" s="12" t="str">
        <f t="shared" si="0"/>
        <v>no</v>
      </c>
      <c r="K13" s="14">
        <f>MAX(M13:X13)</f>
        <v>0</v>
      </c>
      <c r="L13" s="24"/>
      <c r="M13" s="12">
        <f t="shared" si="2"/>
        <v>0</v>
      </c>
      <c r="N13" s="12">
        <f t="shared" si="2"/>
        <v>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2">
        <f t="shared" si="2"/>
        <v>0</v>
      </c>
      <c r="S13" s="12">
        <f t="shared" si="2"/>
        <v>0</v>
      </c>
      <c r="T13" s="12">
        <f t="shared" si="2"/>
        <v>0</v>
      </c>
      <c r="U13" s="12">
        <f t="shared" si="2"/>
        <v>0</v>
      </c>
      <c r="V13" s="12">
        <f t="shared" si="2"/>
        <v>0</v>
      </c>
      <c r="W13" s="12">
        <f t="shared" si="2"/>
        <v>0</v>
      </c>
      <c r="X13" s="12">
        <f t="shared" si="2"/>
        <v>0</v>
      </c>
    </row>
    <row r="14" spans="1:26" x14ac:dyDescent="0.2">
      <c r="A14" s="23" t="s">
        <v>35</v>
      </c>
      <c r="B14" s="12" t="str">
        <f t="shared" si="0"/>
        <v>SI</v>
      </c>
      <c r="C14" s="12" t="str">
        <f t="shared" si="0"/>
        <v>SI</v>
      </c>
      <c r="D14" s="12" t="str">
        <f t="shared" si="1"/>
        <v>SI</v>
      </c>
      <c r="E14" s="12" t="str">
        <f t="shared" si="0"/>
        <v>SI</v>
      </c>
      <c r="F14" s="12" t="str">
        <f t="shared" si="0"/>
        <v>SI</v>
      </c>
      <c r="G14" s="12" t="str">
        <f t="shared" si="0"/>
        <v>SI</v>
      </c>
      <c r="H14" s="12" t="str">
        <f t="shared" si="0"/>
        <v>SI</v>
      </c>
      <c r="I14" s="12" t="str">
        <f t="shared" si="0"/>
        <v>no</v>
      </c>
      <c r="J14" s="12" t="str">
        <f t="shared" si="0"/>
        <v>SI</v>
      </c>
      <c r="K14" s="14">
        <f>MAX(M14:X14)</f>
        <v>0</v>
      </c>
      <c r="L14" s="24"/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</row>
    <row r="15" spans="1:26" x14ac:dyDescent="0.2">
      <c r="A15" s="23" t="s">
        <v>36</v>
      </c>
      <c r="B15" s="12" t="str">
        <f t="shared" si="0"/>
        <v>SI</v>
      </c>
      <c r="C15" s="12" t="str">
        <f t="shared" si="0"/>
        <v>SI</v>
      </c>
      <c r="D15" s="12" t="str">
        <f t="shared" si="1"/>
        <v>no</v>
      </c>
      <c r="E15" s="12" t="str">
        <f t="shared" si="0"/>
        <v>no</v>
      </c>
      <c r="F15" s="12" t="str">
        <f t="shared" si="0"/>
        <v>no</v>
      </c>
      <c r="G15" s="12" t="str">
        <f t="shared" si="0"/>
        <v>no</v>
      </c>
      <c r="H15" s="12" t="str">
        <f t="shared" si="0"/>
        <v>no</v>
      </c>
      <c r="I15" s="12" t="str">
        <f t="shared" si="0"/>
        <v>no</v>
      </c>
      <c r="J15" s="12" t="str">
        <f t="shared" si="0"/>
        <v>no</v>
      </c>
      <c r="K15" s="24"/>
      <c r="L15" s="14">
        <f>SUM(M15:X15)</f>
        <v>0</v>
      </c>
      <c r="M15" s="12">
        <f t="shared" si="2"/>
        <v>0</v>
      </c>
      <c r="N15" s="12">
        <f t="shared" si="2"/>
        <v>0</v>
      </c>
      <c r="O15" s="12">
        <f t="shared" si="2"/>
        <v>0</v>
      </c>
      <c r="P15" s="12">
        <f t="shared" si="2"/>
        <v>0</v>
      </c>
      <c r="Q15" s="12">
        <f t="shared" si="2"/>
        <v>0</v>
      </c>
      <c r="R15" s="12">
        <f t="shared" si="2"/>
        <v>0</v>
      </c>
      <c r="S15" s="12">
        <f t="shared" si="2"/>
        <v>0</v>
      </c>
      <c r="T15" s="12">
        <f t="shared" si="2"/>
        <v>0</v>
      </c>
      <c r="U15" s="12">
        <f t="shared" si="2"/>
        <v>0</v>
      </c>
      <c r="V15" s="12">
        <f t="shared" si="2"/>
        <v>0</v>
      </c>
      <c r="W15" s="12">
        <f t="shared" si="2"/>
        <v>0</v>
      </c>
      <c r="X15" s="12">
        <f t="shared" si="2"/>
        <v>0</v>
      </c>
    </row>
    <row r="16" spans="1:26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20" spans="1:24" s="25" customFormat="1" x14ac:dyDescent="0.2">
      <c r="D20" s="26" t="s">
        <v>1</v>
      </c>
      <c r="E20" s="26" t="s">
        <v>2</v>
      </c>
      <c r="F20" s="26" t="s">
        <v>3</v>
      </c>
      <c r="G20" s="26" t="s">
        <v>4</v>
      </c>
      <c r="H20" s="26" t="s">
        <v>5</v>
      </c>
      <c r="I20" s="26" t="s">
        <v>6</v>
      </c>
      <c r="J20" s="26" t="s">
        <v>7</v>
      </c>
      <c r="K20" s="26" t="s">
        <v>8</v>
      </c>
      <c r="L20" s="26" t="s">
        <v>9</v>
      </c>
      <c r="M20" s="26" t="s">
        <v>10</v>
      </c>
      <c r="N20" s="26" t="s">
        <v>11</v>
      </c>
      <c r="O20" s="26" t="s">
        <v>12</v>
      </c>
    </row>
    <row r="21" spans="1:24" ht="82.5" customHeight="1" x14ac:dyDescent="0.2">
      <c r="B21" s="27" t="s">
        <v>61</v>
      </c>
      <c r="C21" s="9" t="s">
        <v>62</v>
      </c>
      <c r="D21" s="9" t="s">
        <v>63</v>
      </c>
      <c r="E21" s="9" t="s">
        <v>64</v>
      </c>
      <c r="F21" s="9" t="s">
        <v>65</v>
      </c>
      <c r="G21" s="9" t="s">
        <v>66</v>
      </c>
      <c r="H21" s="9" t="s">
        <v>67</v>
      </c>
      <c r="I21" s="9" t="s">
        <v>22</v>
      </c>
      <c r="J21" s="9" t="s">
        <v>68</v>
      </c>
      <c r="K21" s="9" t="s">
        <v>24</v>
      </c>
      <c r="L21" s="9" t="s">
        <v>25</v>
      </c>
      <c r="M21" s="9" t="s">
        <v>26</v>
      </c>
      <c r="N21" s="9" t="s">
        <v>69</v>
      </c>
      <c r="O21" s="9" t="s">
        <v>28</v>
      </c>
      <c r="P21" s="28" t="s">
        <v>70</v>
      </c>
    </row>
    <row r="22" spans="1:24" s="25" customFormat="1" ht="26.25" customHeight="1" x14ac:dyDescent="0.2">
      <c r="A22" s="29" t="s">
        <v>71</v>
      </c>
      <c r="B22" s="30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</row>
    <row r="23" spans="1:24" x14ac:dyDescent="0.2">
      <c r="A23" s="33" t="s">
        <v>42</v>
      </c>
      <c r="B23" s="31"/>
      <c r="C23" s="34">
        <f>IF($B23="X",SUMIF($B$10:$B$15,"SI",$K$10:$K$15),0)</f>
        <v>0</v>
      </c>
      <c r="D23" s="34">
        <f t="shared" ref="D23:O23" si="3">IF(AND($B23="X",D$22="X"),IF($B$4="SI",M$4,0)+IF($B$8="SI",M$8,0),0)</f>
        <v>0</v>
      </c>
      <c r="E23" s="34">
        <f t="shared" si="3"/>
        <v>0</v>
      </c>
      <c r="F23" s="34">
        <f t="shared" si="3"/>
        <v>0</v>
      </c>
      <c r="G23" s="34">
        <f t="shared" si="3"/>
        <v>0</v>
      </c>
      <c r="H23" s="34">
        <f t="shared" si="3"/>
        <v>0</v>
      </c>
      <c r="I23" s="34">
        <f t="shared" si="3"/>
        <v>0</v>
      </c>
      <c r="J23" s="34">
        <f t="shared" si="3"/>
        <v>0</v>
      </c>
      <c r="K23" s="34">
        <f t="shared" si="3"/>
        <v>0</v>
      </c>
      <c r="L23" s="34">
        <f t="shared" si="3"/>
        <v>0</v>
      </c>
      <c r="M23" s="34">
        <f t="shared" si="3"/>
        <v>0</v>
      </c>
      <c r="N23" s="34">
        <f t="shared" si="3"/>
        <v>0</v>
      </c>
      <c r="O23" s="34">
        <f t="shared" si="3"/>
        <v>0</v>
      </c>
      <c r="P23" s="35">
        <f t="shared" ref="P23:P31" si="4">SUM(C23:O23)</f>
        <v>0</v>
      </c>
    </row>
    <row r="24" spans="1:24" x14ac:dyDescent="0.2">
      <c r="A24" s="33" t="s">
        <v>72</v>
      </c>
      <c r="B24" s="31"/>
      <c r="C24" s="34">
        <f>IF($B24="X",SUMIF($C$10:$C$15,"SI",$K$10:$K$15),0)</f>
        <v>0</v>
      </c>
      <c r="D24" s="34">
        <f t="shared" ref="D24:O24" si="5">IF(AND($B24="X",D$22="X"),IF($C$4="SI",M$4,0)+IF($C$8="SI",M$8,0),0)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5">
        <f t="shared" si="4"/>
        <v>0</v>
      </c>
    </row>
    <row r="25" spans="1:24" x14ac:dyDescent="0.2">
      <c r="A25" s="33" t="s">
        <v>15</v>
      </c>
      <c r="B25" s="31"/>
      <c r="C25" s="34">
        <f>IF($B25="X",SUMIF($D$10:$D$15,"SI",$K$10:$K$15),0)</f>
        <v>0</v>
      </c>
      <c r="D25" s="34">
        <f t="shared" ref="D25:O25" si="6">IF(AND($B25="X",D$22="X"),IF($D$4="SI",M$4,0)+IF($D$8="SI",M$8,0),0)</f>
        <v>0</v>
      </c>
      <c r="E25" s="34">
        <f t="shared" si="6"/>
        <v>0</v>
      </c>
      <c r="F25" s="34">
        <f t="shared" si="6"/>
        <v>0</v>
      </c>
      <c r="G25" s="34">
        <f t="shared" si="6"/>
        <v>0</v>
      </c>
      <c r="H25" s="34">
        <f t="shared" si="6"/>
        <v>0</v>
      </c>
      <c r="I25" s="34">
        <f t="shared" si="6"/>
        <v>0</v>
      </c>
      <c r="J25" s="34">
        <f t="shared" si="6"/>
        <v>0</v>
      </c>
      <c r="K25" s="34">
        <f t="shared" si="6"/>
        <v>0</v>
      </c>
      <c r="L25" s="34">
        <f t="shared" si="6"/>
        <v>0</v>
      </c>
      <c r="M25" s="34">
        <f t="shared" si="6"/>
        <v>0</v>
      </c>
      <c r="N25" s="34">
        <f t="shared" si="6"/>
        <v>0</v>
      </c>
      <c r="O25" s="34">
        <f t="shared" si="6"/>
        <v>0</v>
      </c>
      <c r="P25" s="35">
        <f t="shared" si="4"/>
        <v>0</v>
      </c>
    </row>
    <row r="26" spans="1:24" x14ac:dyDescent="0.2">
      <c r="A26" s="33" t="s">
        <v>14</v>
      </c>
      <c r="B26" s="31"/>
      <c r="C26" s="34">
        <f>IF($B26="X",SUMIF($E$10:$E$15,"SI",$K$10:$K$15),0)</f>
        <v>0</v>
      </c>
      <c r="D26" s="34">
        <f t="shared" ref="D26:O26" si="7">IF(AND($B26="X",D$22="X"),IF($E$4="SI",M$4,0)+IF($E$8="SI",M$8,0),0)</f>
        <v>0</v>
      </c>
      <c r="E26" s="34">
        <f t="shared" si="7"/>
        <v>0</v>
      </c>
      <c r="F26" s="34">
        <f t="shared" si="7"/>
        <v>0</v>
      </c>
      <c r="G26" s="34">
        <f t="shared" si="7"/>
        <v>0</v>
      </c>
      <c r="H26" s="34">
        <f t="shared" si="7"/>
        <v>0</v>
      </c>
      <c r="I26" s="34">
        <f t="shared" si="7"/>
        <v>0</v>
      </c>
      <c r="J26" s="34">
        <f t="shared" si="7"/>
        <v>0</v>
      </c>
      <c r="K26" s="34">
        <f t="shared" si="7"/>
        <v>0</v>
      </c>
      <c r="L26" s="34">
        <f t="shared" si="7"/>
        <v>0</v>
      </c>
      <c r="M26" s="34">
        <f t="shared" si="7"/>
        <v>0</v>
      </c>
      <c r="N26" s="34">
        <f t="shared" si="7"/>
        <v>0</v>
      </c>
      <c r="O26" s="34">
        <f t="shared" si="7"/>
        <v>0</v>
      </c>
      <c r="P26" s="35">
        <f t="shared" si="4"/>
        <v>0</v>
      </c>
    </row>
    <row r="27" spans="1:24" x14ac:dyDescent="0.2">
      <c r="A27" s="33" t="str">
        <f>$A$26&amp;" con "&amp;A24</f>
        <v>RINNOVO con VARIANTE SOSTANZIALE</v>
      </c>
      <c r="B27" s="31"/>
      <c r="C27" s="34">
        <f>IF($B27="X",SUMIF($F$10:$F$15,"SI",$K$10:$K$15),0)</f>
        <v>0</v>
      </c>
      <c r="D27" s="34">
        <f t="shared" ref="D27:O27" si="8">IF(AND($B27="X",D$22="X"),IF($F$4="SI",M$4,0)+IF($F$8="SI",M$8,0),0)</f>
        <v>0</v>
      </c>
      <c r="E27" s="34">
        <f t="shared" si="8"/>
        <v>0</v>
      </c>
      <c r="F27" s="34">
        <f t="shared" si="8"/>
        <v>0</v>
      </c>
      <c r="G27" s="34">
        <f t="shared" si="8"/>
        <v>0</v>
      </c>
      <c r="H27" s="34">
        <f t="shared" si="8"/>
        <v>0</v>
      </c>
      <c r="I27" s="34">
        <f t="shared" si="8"/>
        <v>0</v>
      </c>
      <c r="J27" s="34">
        <f t="shared" si="8"/>
        <v>0</v>
      </c>
      <c r="K27" s="34">
        <f t="shared" si="8"/>
        <v>0</v>
      </c>
      <c r="L27" s="34">
        <f t="shared" si="8"/>
        <v>0</v>
      </c>
      <c r="M27" s="34">
        <f t="shared" si="8"/>
        <v>0</v>
      </c>
      <c r="N27" s="34">
        <f t="shared" si="8"/>
        <v>0</v>
      </c>
      <c r="O27" s="34">
        <f t="shared" si="8"/>
        <v>0</v>
      </c>
      <c r="P27" s="35">
        <f t="shared" si="4"/>
        <v>0</v>
      </c>
    </row>
    <row r="28" spans="1:24" x14ac:dyDescent="0.2">
      <c r="A28" s="33" t="str">
        <f>$A$26&amp;" con "&amp;A25</f>
        <v>RINNOVO con VARIANTE NON SOSTANZIALE</v>
      </c>
      <c r="B28" s="31"/>
      <c r="C28" s="34">
        <f>IF($B28="X",SUMIF($G$10:$G$15,"SI",$K$10:$K$15),0)</f>
        <v>0</v>
      </c>
      <c r="D28" s="34">
        <f t="shared" ref="D28:O28" si="9">IF(AND($B28="X",D$22="X"),IF($G$4="SI",M$4,0)+IF($G$8="SI",M$8,0),0)</f>
        <v>0</v>
      </c>
      <c r="E28" s="34">
        <f t="shared" si="9"/>
        <v>0</v>
      </c>
      <c r="F28" s="34">
        <f t="shared" si="9"/>
        <v>0</v>
      </c>
      <c r="G28" s="34">
        <f t="shared" si="9"/>
        <v>0</v>
      </c>
      <c r="H28" s="34">
        <f t="shared" si="9"/>
        <v>0</v>
      </c>
      <c r="I28" s="34">
        <f t="shared" si="9"/>
        <v>0</v>
      </c>
      <c r="J28" s="34">
        <f t="shared" si="9"/>
        <v>0</v>
      </c>
      <c r="K28" s="34">
        <f t="shared" si="9"/>
        <v>0</v>
      </c>
      <c r="L28" s="34">
        <f t="shared" si="9"/>
        <v>0</v>
      </c>
      <c r="M28" s="34">
        <f t="shared" si="9"/>
        <v>0</v>
      </c>
      <c r="N28" s="34">
        <f t="shared" si="9"/>
        <v>0</v>
      </c>
      <c r="O28" s="34">
        <f t="shared" si="9"/>
        <v>0</v>
      </c>
      <c r="P28" s="35">
        <f t="shared" si="4"/>
        <v>0</v>
      </c>
    </row>
    <row r="29" spans="1:24" x14ac:dyDescent="0.2">
      <c r="A29" s="33" t="s">
        <v>16</v>
      </c>
      <c r="B29" s="31"/>
      <c r="C29" s="34">
        <f>IF($B29="X",SUMIF($H$10:$H$15,"SI",$K$10:$K$15),0)</f>
        <v>0</v>
      </c>
      <c r="D29" s="34">
        <f t="shared" ref="D29:O29" si="10">IF(AND($B29="X",D$22="X"),IF($H$4="SI",M$4,0)+IF($H$8="SI",M$8,0),0)</f>
        <v>0</v>
      </c>
      <c r="E29" s="34">
        <f t="shared" si="10"/>
        <v>0</v>
      </c>
      <c r="F29" s="34">
        <f t="shared" si="10"/>
        <v>0</v>
      </c>
      <c r="G29" s="34">
        <f t="shared" si="10"/>
        <v>0</v>
      </c>
      <c r="H29" s="34">
        <f t="shared" si="10"/>
        <v>0</v>
      </c>
      <c r="I29" s="34">
        <f t="shared" si="10"/>
        <v>0</v>
      </c>
      <c r="J29" s="34">
        <f t="shared" si="10"/>
        <v>0</v>
      </c>
      <c r="K29" s="34">
        <f t="shared" si="10"/>
        <v>0</v>
      </c>
      <c r="L29" s="34">
        <f t="shared" si="10"/>
        <v>0</v>
      </c>
      <c r="M29" s="34">
        <f t="shared" si="10"/>
        <v>0</v>
      </c>
      <c r="N29" s="34">
        <f t="shared" si="10"/>
        <v>0</v>
      </c>
      <c r="O29" s="34">
        <f t="shared" si="10"/>
        <v>0</v>
      </c>
      <c r="P29" s="35">
        <f t="shared" si="4"/>
        <v>0</v>
      </c>
    </row>
    <row r="30" spans="1:24" x14ac:dyDescent="0.2">
      <c r="A30" s="33" t="str">
        <f>I2</f>
        <v>CAMBIO SEDE LEGALE O RAPPRESENTANTE  LEGALE</v>
      </c>
      <c r="B30" s="31"/>
      <c r="C30" s="34">
        <f>IF($B30="X",SUMIF($I$10:$I$15,"SI",$K$10:$K$15),0)</f>
        <v>0</v>
      </c>
      <c r="D30" s="34">
        <f t="shared" ref="D30:O30" si="11">IF(AND($B30="X",D$22="X"),IF($I$4="SI",M$4,0)+IF($I$8="SI",M$8,0),0)</f>
        <v>0</v>
      </c>
      <c r="E30" s="34">
        <f t="shared" si="11"/>
        <v>0</v>
      </c>
      <c r="F30" s="34">
        <f t="shared" si="11"/>
        <v>0</v>
      </c>
      <c r="G30" s="34">
        <f t="shared" si="11"/>
        <v>0</v>
      </c>
      <c r="H30" s="34">
        <f t="shared" si="11"/>
        <v>0</v>
      </c>
      <c r="I30" s="34">
        <f t="shared" si="11"/>
        <v>0</v>
      </c>
      <c r="J30" s="34">
        <f t="shared" si="11"/>
        <v>0</v>
      </c>
      <c r="K30" s="34">
        <f t="shared" si="11"/>
        <v>0</v>
      </c>
      <c r="L30" s="34">
        <f t="shared" si="11"/>
        <v>0</v>
      </c>
      <c r="M30" s="34">
        <f t="shared" si="11"/>
        <v>0</v>
      </c>
      <c r="N30" s="34">
        <f t="shared" si="11"/>
        <v>0</v>
      </c>
      <c r="O30" s="34">
        <f t="shared" si="11"/>
        <v>0</v>
      </c>
      <c r="P30" s="35">
        <f t="shared" si="4"/>
        <v>0</v>
      </c>
    </row>
    <row r="31" spans="1:24" x14ac:dyDescent="0.2">
      <c r="A31" s="33" t="s">
        <v>48</v>
      </c>
      <c r="B31" s="31"/>
      <c r="C31" s="34">
        <f>IF($B31="X",SUMIF($J$10:$J$15,"SI",$K$10:$K$15),0)</f>
        <v>0</v>
      </c>
      <c r="D31" s="34">
        <f t="shared" ref="D31:O31" si="12">IF(AND($B31="X",D$22="X"),IF($J$4="SI",M$4,0)+IF($J$8="SI",M$8,0),0)</f>
        <v>0</v>
      </c>
      <c r="E31" s="34">
        <f t="shared" si="12"/>
        <v>0</v>
      </c>
      <c r="F31" s="34">
        <f t="shared" si="12"/>
        <v>0</v>
      </c>
      <c r="G31" s="34">
        <f t="shared" si="12"/>
        <v>0</v>
      </c>
      <c r="H31" s="34">
        <f t="shared" si="12"/>
        <v>0</v>
      </c>
      <c r="I31" s="34">
        <f t="shared" si="12"/>
        <v>0</v>
      </c>
      <c r="J31" s="34">
        <f t="shared" si="12"/>
        <v>0</v>
      </c>
      <c r="K31" s="34">
        <f t="shared" si="12"/>
        <v>0</v>
      </c>
      <c r="L31" s="34">
        <f t="shared" si="12"/>
        <v>0</v>
      </c>
      <c r="M31" s="34">
        <f t="shared" si="12"/>
        <v>0</v>
      </c>
      <c r="N31" s="34">
        <f t="shared" si="12"/>
        <v>0</v>
      </c>
      <c r="O31" s="34">
        <f t="shared" si="12"/>
        <v>0</v>
      </c>
      <c r="P31" s="35">
        <f t="shared" si="4"/>
        <v>0</v>
      </c>
    </row>
    <row r="32" spans="1:24" ht="16.5" customHeight="1" x14ac:dyDescent="0.2">
      <c r="A32" s="3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318" t="s">
        <v>73</v>
      </c>
      <c r="O32" s="318"/>
      <c r="P32" s="37">
        <v>60.65</v>
      </c>
    </row>
    <row r="33" spans="14:16" ht="16.5" customHeight="1" x14ac:dyDescent="0.2">
      <c r="N33" s="318" t="s">
        <v>74</v>
      </c>
      <c r="O33" s="318"/>
      <c r="P33" s="37">
        <f>SUM(P23:P31)*P32</f>
        <v>0</v>
      </c>
    </row>
  </sheetData>
  <mergeCells count="2">
    <mergeCell ref="N32:O32"/>
    <mergeCell ref="N33:O3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S95"/>
  <sheetViews>
    <sheetView tabSelected="1" zoomScaleNormal="100" workbookViewId="0">
      <selection activeCell="C13" sqref="C13"/>
    </sheetView>
  </sheetViews>
  <sheetFormatPr defaultColWidth="12.85546875" defaultRowHeight="0" customHeight="1" zeroHeight="1" x14ac:dyDescent="0.2"/>
  <cols>
    <col min="1" max="1" width="2.5703125" style="139" customWidth="1"/>
    <col min="2" max="2" width="35" style="139" customWidth="1"/>
    <col min="3" max="3" width="13.28515625" style="139" customWidth="1"/>
    <col min="4" max="4" width="5.140625" style="139" customWidth="1"/>
    <col min="5" max="5" width="26.7109375" style="139" customWidth="1"/>
    <col min="6" max="6" width="3.85546875" style="139" hidden="1" customWidth="1"/>
    <col min="7" max="7" width="24.7109375" style="139" hidden="1" customWidth="1"/>
    <col min="8" max="8" width="11.85546875" style="139" hidden="1" customWidth="1"/>
    <col min="9" max="9" width="43" style="139" customWidth="1"/>
    <col min="10" max="232" width="9.140625" style="139" customWidth="1"/>
    <col min="233" max="16384" width="12.85546875" style="139"/>
  </cols>
  <sheetData>
    <row r="1" spans="1:19" ht="6" customHeight="1" thickBot="1" x14ac:dyDescent="0.25">
      <c r="B1" s="41"/>
      <c r="C1" s="41"/>
      <c r="D1" s="42"/>
      <c r="E1" s="42"/>
    </row>
    <row r="2" spans="1:19" ht="29.25" customHeight="1" thickBot="1" x14ac:dyDescent="0.25">
      <c r="A2" s="323" t="s">
        <v>233</v>
      </c>
      <c r="B2" s="324"/>
      <c r="C2" s="324"/>
      <c r="D2" s="324"/>
      <c r="E2" s="324"/>
      <c r="F2" s="324"/>
      <c r="G2" s="324"/>
      <c r="H2" s="324"/>
      <c r="I2" s="325"/>
    </row>
    <row r="3" spans="1:19" ht="29.25" customHeight="1" thickBot="1" x14ac:dyDescent="0.25">
      <c r="A3" s="129"/>
      <c r="B3" s="129"/>
      <c r="C3" s="129"/>
      <c r="K3" s="328" t="s">
        <v>264</v>
      </c>
      <c r="L3" s="329"/>
      <c r="M3" s="329"/>
      <c r="N3" s="329"/>
      <c r="O3" s="329"/>
      <c r="P3" s="329"/>
      <c r="Q3" s="329"/>
      <c r="R3" s="329"/>
      <c r="S3" s="313"/>
    </row>
    <row r="4" spans="1:19" ht="29.25" customHeight="1" thickBot="1" x14ac:dyDescent="0.25">
      <c r="A4" s="129"/>
      <c r="B4" s="129"/>
      <c r="C4" s="129"/>
      <c r="E4" s="164" t="s">
        <v>234</v>
      </c>
      <c r="F4" s="70"/>
      <c r="G4" s="70"/>
      <c r="H4" s="70"/>
      <c r="I4" s="165" t="s">
        <v>235</v>
      </c>
      <c r="K4" s="330" t="s">
        <v>268</v>
      </c>
      <c r="L4" s="331"/>
      <c r="M4" s="331"/>
      <c r="N4" s="331"/>
      <c r="O4" s="331"/>
      <c r="P4" s="331"/>
      <c r="Q4" s="331"/>
      <c r="R4" s="331"/>
      <c r="S4" s="332"/>
    </row>
    <row r="5" spans="1:19" ht="17.25" customHeight="1" thickBot="1" x14ac:dyDescent="0.25">
      <c r="A5" s="320" t="s">
        <v>200</v>
      </c>
      <c r="B5" s="320"/>
      <c r="C5" s="129"/>
      <c r="E5" s="70"/>
      <c r="F5" s="70"/>
      <c r="G5" s="70"/>
      <c r="H5" s="70"/>
      <c r="I5" s="157"/>
      <c r="K5" s="330"/>
      <c r="L5" s="331"/>
      <c r="M5" s="331"/>
      <c r="N5" s="331"/>
      <c r="O5" s="331"/>
      <c r="P5" s="331"/>
      <c r="Q5" s="331"/>
      <c r="R5" s="331"/>
      <c r="S5" s="332"/>
    </row>
    <row r="6" spans="1:19" ht="37.5" customHeight="1" thickBot="1" x14ac:dyDescent="0.25">
      <c r="A6" s="130"/>
      <c r="B6" s="116" t="s">
        <v>232</v>
      </c>
      <c r="C6" s="96"/>
      <c r="E6" s="166" t="s">
        <v>245</v>
      </c>
      <c r="F6" s="70"/>
      <c r="G6" s="70"/>
      <c r="H6" s="70"/>
      <c r="I6" s="157"/>
      <c r="K6" s="330"/>
      <c r="L6" s="331"/>
      <c r="M6" s="331"/>
      <c r="N6" s="331"/>
      <c r="O6" s="331"/>
      <c r="P6" s="331"/>
      <c r="Q6" s="331"/>
      <c r="R6" s="331"/>
      <c r="S6" s="332"/>
    </row>
    <row r="7" spans="1:19" ht="17.25" customHeight="1" x14ac:dyDescent="0.2">
      <c r="A7" s="130"/>
      <c r="B7" s="130"/>
      <c r="C7" s="129"/>
      <c r="E7" s="157"/>
      <c r="F7" s="70"/>
      <c r="G7" s="70"/>
      <c r="H7" s="70"/>
      <c r="I7" s="157"/>
      <c r="K7" s="330"/>
      <c r="L7" s="331"/>
      <c r="M7" s="331"/>
      <c r="N7" s="331"/>
      <c r="O7" s="331"/>
      <c r="P7" s="331"/>
      <c r="Q7" s="331"/>
      <c r="R7" s="331"/>
      <c r="S7" s="332"/>
    </row>
    <row r="8" spans="1:19" s="140" customFormat="1" ht="17.25" customHeight="1" x14ac:dyDescent="0.2">
      <c r="E8" s="157"/>
      <c r="F8" s="70"/>
      <c r="G8" s="157"/>
      <c r="H8" s="157"/>
      <c r="I8" s="157"/>
      <c r="K8" s="330"/>
      <c r="L8" s="331"/>
      <c r="M8" s="331"/>
      <c r="N8" s="331"/>
      <c r="O8" s="331"/>
      <c r="P8" s="331"/>
      <c r="Q8" s="331"/>
      <c r="R8" s="331"/>
      <c r="S8" s="332"/>
    </row>
    <row r="9" spans="1:19" s="140" customFormat="1" ht="17.25" customHeight="1" x14ac:dyDescent="0.25">
      <c r="B9" s="77" t="s">
        <v>136</v>
      </c>
      <c r="E9" s="157"/>
      <c r="F9" s="157"/>
      <c r="G9" s="157"/>
      <c r="H9" s="157"/>
      <c r="I9" s="157"/>
      <c r="K9" s="330"/>
      <c r="L9" s="331"/>
      <c r="M9" s="331"/>
      <c r="N9" s="331"/>
      <c r="O9" s="331"/>
      <c r="P9" s="331"/>
      <c r="Q9" s="331"/>
      <c r="R9" s="331"/>
      <c r="S9" s="332"/>
    </row>
    <row r="10" spans="1:19" s="140" customFormat="1" ht="12.75" customHeight="1" x14ac:dyDescent="0.2">
      <c r="E10" s="157"/>
      <c r="F10" s="157"/>
      <c r="G10" s="157"/>
      <c r="H10" s="157"/>
      <c r="I10" s="157"/>
      <c r="K10" s="330"/>
      <c r="L10" s="331"/>
      <c r="M10" s="331"/>
      <c r="N10" s="331"/>
      <c r="O10" s="331"/>
      <c r="P10" s="331"/>
      <c r="Q10" s="331"/>
      <c r="R10" s="331"/>
      <c r="S10" s="332"/>
    </row>
    <row r="11" spans="1:19" s="140" customFormat="1" ht="21" customHeight="1" thickBot="1" x14ac:dyDescent="0.25">
      <c r="B11" s="321" t="s">
        <v>231</v>
      </c>
      <c r="C11" s="322"/>
      <c r="E11" s="157"/>
      <c r="F11" s="157"/>
      <c r="G11" s="157"/>
      <c r="H11" s="157"/>
      <c r="I11" s="157"/>
      <c r="K11" s="330"/>
      <c r="L11" s="331"/>
      <c r="M11" s="331"/>
      <c r="N11" s="331"/>
      <c r="O11" s="331"/>
      <c r="P11" s="331"/>
      <c r="Q11" s="331"/>
      <c r="R11" s="331"/>
      <c r="S11" s="332"/>
    </row>
    <row r="12" spans="1:19" ht="24" customHeight="1" x14ac:dyDescent="0.2">
      <c r="B12" s="133" t="s">
        <v>134</v>
      </c>
      <c r="C12" s="96" t="s">
        <v>155</v>
      </c>
      <c r="E12" s="167" t="s">
        <v>142</v>
      </c>
      <c r="F12" s="158"/>
      <c r="G12" s="158"/>
      <c r="H12" s="70"/>
      <c r="I12" s="326" t="s">
        <v>236</v>
      </c>
      <c r="K12" s="333" t="s">
        <v>270</v>
      </c>
      <c r="L12" s="334"/>
      <c r="M12" s="334"/>
      <c r="N12" s="334"/>
      <c r="O12" s="334"/>
      <c r="P12" s="334"/>
      <c r="Q12" s="334"/>
      <c r="R12" s="334"/>
      <c r="S12" s="335"/>
    </row>
    <row r="13" spans="1:19" ht="23.25" customHeight="1" thickBot="1" x14ac:dyDescent="0.25">
      <c r="B13" s="76" t="s">
        <v>135</v>
      </c>
      <c r="C13" s="96" t="s">
        <v>155</v>
      </c>
      <c r="E13" s="168" t="s">
        <v>143</v>
      </c>
      <c r="F13" s="70"/>
      <c r="G13" s="159" t="s">
        <v>145</v>
      </c>
      <c r="H13" s="70"/>
      <c r="I13" s="327"/>
      <c r="K13" s="333"/>
      <c r="L13" s="334"/>
      <c r="M13" s="334"/>
      <c r="N13" s="334"/>
      <c r="O13" s="334"/>
      <c r="P13" s="334"/>
      <c r="Q13" s="334"/>
      <c r="R13" s="334"/>
      <c r="S13" s="335"/>
    </row>
    <row r="14" spans="1:19" ht="14.25" customHeight="1" x14ac:dyDescent="0.2">
      <c r="B14" s="78"/>
      <c r="C14" s="59"/>
      <c r="E14" s="70"/>
      <c r="F14" s="70"/>
      <c r="G14" s="70" t="s">
        <v>144</v>
      </c>
      <c r="H14" s="70" t="s">
        <v>132</v>
      </c>
      <c r="I14" s="157"/>
      <c r="K14" s="333"/>
      <c r="L14" s="334"/>
      <c r="M14" s="334"/>
      <c r="N14" s="334"/>
      <c r="O14" s="334"/>
      <c r="P14" s="334"/>
      <c r="Q14" s="334"/>
      <c r="R14" s="334"/>
      <c r="S14" s="335"/>
    </row>
    <row r="15" spans="1:19" ht="19.5" customHeight="1" x14ac:dyDescent="0.2">
      <c r="B15" s="78"/>
      <c r="C15" s="59"/>
      <c r="E15" s="70"/>
      <c r="F15" s="70"/>
      <c r="G15" s="160" t="str">
        <f>IF(C12="SI",B12,IF(C13="SI",B13,""))</f>
        <v/>
      </c>
      <c r="H15" s="161" t="str">
        <f>IF(C12="SI",C24,IF(C13="SI",C25,""))</f>
        <v/>
      </c>
      <c r="I15" s="157"/>
      <c r="K15" s="333"/>
      <c r="L15" s="334"/>
      <c r="M15" s="334"/>
      <c r="N15" s="334"/>
      <c r="O15" s="334"/>
      <c r="P15" s="334"/>
      <c r="Q15" s="334"/>
      <c r="R15" s="334"/>
      <c r="S15" s="335"/>
    </row>
    <row r="16" spans="1:19" ht="19.5" customHeight="1" x14ac:dyDescent="0.25">
      <c r="B16" s="77" t="s">
        <v>137</v>
      </c>
      <c r="C16" s="140"/>
      <c r="E16" s="70"/>
      <c r="F16" s="70"/>
      <c r="G16" s="137"/>
      <c r="H16" s="137"/>
      <c r="I16" s="157"/>
      <c r="K16" s="333" t="s">
        <v>269</v>
      </c>
      <c r="L16" s="334"/>
      <c r="M16" s="334"/>
      <c r="N16" s="334"/>
      <c r="O16" s="334"/>
      <c r="P16" s="334"/>
      <c r="Q16" s="334"/>
      <c r="R16" s="334"/>
      <c r="S16" s="335"/>
    </row>
    <row r="17" spans="1:19" ht="19.5" customHeight="1" x14ac:dyDescent="0.2">
      <c r="B17" s="140"/>
      <c r="C17" s="140"/>
      <c r="E17" s="70"/>
      <c r="F17" s="70"/>
      <c r="G17" s="137"/>
      <c r="H17" s="137"/>
      <c r="I17" s="157"/>
      <c r="K17" s="333"/>
      <c r="L17" s="334"/>
      <c r="M17" s="334"/>
      <c r="N17" s="334"/>
      <c r="O17" s="334"/>
      <c r="P17" s="334"/>
      <c r="Q17" s="334"/>
      <c r="R17" s="334"/>
      <c r="S17" s="335"/>
    </row>
    <row r="18" spans="1:19" ht="29.25" customHeight="1" thickBot="1" x14ac:dyDescent="0.25">
      <c r="B18" s="321" t="s">
        <v>139</v>
      </c>
      <c r="C18" s="322"/>
      <c r="E18" s="70"/>
      <c r="F18" s="70"/>
      <c r="G18" s="162"/>
      <c r="H18" s="70"/>
      <c r="I18" s="157"/>
      <c r="K18" s="333"/>
      <c r="L18" s="334"/>
      <c r="M18" s="334"/>
      <c r="N18" s="334"/>
      <c r="O18" s="334"/>
      <c r="P18" s="334"/>
      <c r="Q18" s="334"/>
      <c r="R18" s="334"/>
      <c r="S18" s="335"/>
    </row>
    <row r="19" spans="1:19" ht="43.5" customHeight="1" thickBot="1" x14ac:dyDescent="0.25">
      <c r="B19" s="79" t="s">
        <v>140</v>
      </c>
      <c r="C19" s="163">
        <v>6</v>
      </c>
      <c r="E19" s="166" t="s">
        <v>141</v>
      </c>
      <c r="F19" s="70"/>
      <c r="G19" s="159" t="s">
        <v>145</v>
      </c>
      <c r="H19" s="70"/>
      <c r="I19" s="165" t="s">
        <v>237</v>
      </c>
      <c r="K19" s="336"/>
      <c r="L19" s="337"/>
      <c r="M19" s="337"/>
      <c r="N19" s="337"/>
      <c r="O19" s="337"/>
      <c r="P19" s="337"/>
      <c r="Q19" s="337"/>
      <c r="R19" s="337"/>
      <c r="S19" s="338"/>
    </row>
    <row r="20" spans="1:19" ht="15" customHeight="1" x14ac:dyDescent="0.2">
      <c r="B20" s="319"/>
      <c r="C20" s="319"/>
      <c r="D20" s="142"/>
      <c r="G20" s="141" t="s">
        <v>144</v>
      </c>
      <c r="H20" s="141" t="s">
        <v>132</v>
      </c>
    </row>
    <row r="21" spans="1:19" ht="18" customHeight="1" x14ac:dyDescent="0.2">
      <c r="B21" s="131"/>
      <c r="C21" s="131"/>
      <c r="D21" s="142"/>
      <c r="G21" s="101" t="str">
        <f>IF(C19&lt;=C28,"Piccole Aziende","")</f>
        <v/>
      </c>
      <c r="H21" s="100" t="str">
        <f>IF(C19&lt;=C28,C26,"")</f>
        <v/>
      </c>
    </row>
    <row r="22" spans="1:19" ht="15" hidden="1" customHeight="1" x14ac:dyDescent="0.2">
      <c r="B22" s="67" t="s">
        <v>107</v>
      </c>
      <c r="K22" s="139" t="s">
        <v>265</v>
      </c>
    </row>
    <row r="23" spans="1:19" ht="13.5" hidden="1" customHeight="1" x14ac:dyDescent="0.2">
      <c r="C23" s="143" t="s">
        <v>131</v>
      </c>
      <c r="K23" s="139" t="s">
        <v>266</v>
      </c>
    </row>
    <row r="24" spans="1:19" ht="12.75" hidden="1" customHeight="1" x14ac:dyDescent="0.2">
      <c r="A24" s="52"/>
      <c r="B24" s="144" t="s">
        <v>134</v>
      </c>
      <c r="C24" s="145">
        <v>0.4</v>
      </c>
      <c r="K24" s="139" t="s">
        <v>267</v>
      </c>
    </row>
    <row r="25" spans="1:19" ht="12.75" hidden="1" x14ac:dyDescent="0.2">
      <c r="A25" s="52"/>
      <c r="B25" s="144" t="s">
        <v>135</v>
      </c>
      <c r="C25" s="145">
        <v>0.3</v>
      </c>
    </row>
    <row r="26" spans="1:19" ht="12.75" hidden="1" x14ac:dyDescent="0.2">
      <c r="A26" s="52"/>
      <c r="B26" s="144" t="s">
        <v>138</v>
      </c>
      <c r="C26" s="145">
        <v>0.1</v>
      </c>
    </row>
    <row r="27" spans="1:19" ht="12.75" hidden="1" x14ac:dyDescent="0.2"/>
    <row r="28" spans="1:19" ht="12.75" hidden="1" x14ac:dyDescent="0.2">
      <c r="A28" s="52"/>
      <c r="B28" s="144" t="s">
        <v>193</v>
      </c>
      <c r="C28" s="143">
        <v>5</v>
      </c>
    </row>
    <row r="29" spans="1:19" ht="12.75" hidden="1" x14ac:dyDescent="0.2">
      <c r="A29" s="52"/>
      <c r="B29" s="144"/>
      <c r="C29" s="146"/>
    </row>
    <row r="30" spans="1:19" ht="12.75" hidden="1" x14ac:dyDescent="0.2"/>
    <row r="31" spans="1:19" ht="18" hidden="1" x14ac:dyDescent="0.25">
      <c r="B31" s="147" t="s">
        <v>156</v>
      </c>
      <c r="C31" s="146"/>
      <c r="D31" s="146"/>
      <c r="E31" s="148" t="s">
        <v>225</v>
      </c>
    </row>
    <row r="32" spans="1:19" ht="18" hidden="1" x14ac:dyDescent="0.25">
      <c r="B32" s="149" t="s">
        <v>30</v>
      </c>
      <c r="C32" s="146"/>
      <c r="D32" s="146"/>
      <c r="E32" s="150" t="s">
        <v>226</v>
      </c>
    </row>
    <row r="33" spans="1:5" ht="18" hidden="1" x14ac:dyDescent="0.25">
      <c r="B33" s="151" t="s">
        <v>155</v>
      </c>
      <c r="C33" s="146"/>
      <c r="D33" s="146"/>
      <c r="E33" s="152" t="s">
        <v>227</v>
      </c>
    </row>
    <row r="34" spans="1:5" ht="12.75" hidden="1" x14ac:dyDescent="0.2"/>
    <row r="35" spans="1:5" ht="15.75" hidden="1" x14ac:dyDescent="0.2">
      <c r="B35" s="73" t="s">
        <v>93</v>
      </c>
      <c r="C35" s="153"/>
      <c r="D35" s="154"/>
    </row>
    <row r="36" spans="1:5" ht="15.75" hidden="1" x14ac:dyDescent="0.25">
      <c r="B36" s="74" t="s">
        <v>86</v>
      </c>
      <c r="C36" s="121">
        <v>0.22</v>
      </c>
      <c r="D36" s="154"/>
    </row>
    <row r="37" spans="1:5" ht="12.75" hidden="1" x14ac:dyDescent="0.2">
      <c r="B37" s="155"/>
      <c r="C37" s="156"/>
      <c r="D37" s="154"/>
    </row>
    <row r="38" spans="1:5" ht="12.75" x14ac:dyDescent="0.2"/>
    <row r="39" spans="1:5" ht="17.25" customHeight="1" x14ac:dyDescent="0.2">
      <c r="A39" s="320" t="s">
        <v>200</v>
      </c>
      <c r="B39" s="320"/>
      <c r="C39" s="129"/>
    </row>
    <row r="40" spans="1:5" ht="12.75" x14ac:dyDescent="0.2"/>
    <row r="41" spans="1:5" ht="12.75" x14ac:dyDescent="0.2"/>
    <row r="42" spans="1:5" ht="12.75" x14ac:dyDescent="0.2"/>
    <row r="43" spans="1:5" ht="12.75" x14ac:dyDescent="0.2"/>
    <row r="44" spans="1:5" ht="12.75" x14ac:dyDescent="0.2"/>
    <row r="45" spans="1:5" ht="12.75" x14ac:dyDescent="0.2"/>
    <row r="46" spans="1:5" ht="12.75" x14ac:dyDescent="0.2"/>
    <row r="47" spans="1:5" ht="12.75" x14ac:dyDescent="0.2"/>
    <row r="48" spans="1:5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</sheetData>
  <sheetProtection password="CAD7" sheet="1" objects="1" scenarios="1" selectLockedCells="1"/>
  <mergeCells count="11">
    <mergeCell ref="K3:R3"/>
    <mergeCell ref="K4:S11"/>
    <mergeCell ref="K12:S15"/>
    <mergeCell ref="K16:S19"/>
    <mergeCell ref="A5:B5"/>
    <mergeCell ref="B20:C20"/>
    <mergeCell ref="A39:B39"/>
    <mergeCell ref="B11:C11"/>
    <mergeCell ref="B18:C18"/>
    <mergeCell ref="A2:I2"/>
    <mergeCell ref="I12:I13"/>
  </mergeCells>
  <dataValidations count="1">
    <dataValidation type="list" allowBlank="1" showInputMessage="1" showErrorMessage="1" sqref="C12:C13" xr:uid="{00000000-0002-0000-0200-000000000000}">
      <formula1>$B$32:$B$33</formula1>
    </dataValidation>
  </dataValidations>
  <hyperlinks>
    <hyperlink ref="A5" location="'Riepilogo ONERI AUA'!A1" display="Riepilogo" xr:uid="{00000000-0004-0000-0200-000000000000}"/>
    <hyperlink ref="A39" location="'Riepilogo ONERI AUA'!A1" display="Riepilogo" xr:uid="{00000000-0004-0000-02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U118"/>
  <sheetViews>
    <sheetView zoomScaleNormal="100" workbookViewId="0">
      <selection activeCell="C9" sqref="C9"/>
    </sheetView>
  </sheetViews>
  <sheetFormatPr defaultRowHeight="12.75" customHeight="1" zeroHeight="1" x14ac:dyDescent="0.2"/>
  <cols>
    <col min="1" max="1" width="2.42578125" style="70" customWidth="1"/>
    <col min="2" max="2" width="39.7109375" style="70" customWidth="1"/>
    <col min="3" max="3" width="5.7109375" style="70" customWidth="1"/>
    <col min="4" max="4" width="5" style="70" customWidth="1"/>
    <col min="5" max="6" width="16.28515625" style="70" customWidth="1"/>
    <col min="7" max="7" width="15" style="70" customWidth="1"/>
    <col min="8" max="8" width="5" style="70" customWidth="1"/>
    <col min="9" max="9" width="13" style="70" customWidth="1"/>
    <col min="10" max="10" width="14.5703125" style="70" customWidth="1"/>
    <col min="11" max="11" width="14.140625" style="70" customWidth="1"/>
    <col min="12" max="12" width="5.28515625" style="70" hidden="1" customWidth="1"/>
    <col min="13" max="13" width="11.7109375" style="70" hidden="1" customWidth="1"/>
    <col min="14" max="14" width="15.7109375" style="70" hidden="1" customWidth="1"/>
    <col min="15" max="15" width="13.28515625" style="70" hidden="1" customWidth="1"/>
    <col min="16" max="16" width="14" style="70" hidden="1" customWidth="1"/>
    <col min="17" max="20" width="0" style="70" hidden="1" customWidth="1"/>
    <col min="21" max="16384" width="9.140625" style="70"/>
  </cols>
  <sheetData>
    <row r="1" spans="1:21" ht="56.25" customHeight="1" thickBot="1" x14ac:dyDescent="0.25">
      <c r="A1" s="351" t="s">
        <v>106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3"/>
      <c r="M1" s="169"/>
    </row>
    <row r="2" spans="1:21" ht="17.25" customHeight="1" thickBo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21" ht="20.25" customHeight="1" thickBot="1" x14ac:dyDescent="0.25">
      <c r="A3" s="339" t="s">
        <v>200</v>
      </c>
      <c r="B3" s="339"/>
      <c r="C3" s="170"/>
      <c r="D3" s="170"/>
      <c r="E3" s="371" t="s">
        <v>238</v>
      </c>
      <c r="F3" s="372"/>
      <c r="G3" s="373"/>
      <c r="H3" s="365" t="s">
        <v>235</v>
      </c>
      <c r="I3" s="366"/>
      <c r="J3" s="366"/>
      <c r="K3" s="367"/>
      <c r="L3" s="171"/>
      <c r="M3" s="172" t="s">
        <v>173</v>
      </c>
      <c r="O3" s="173"/>
    </row>
    <row r="4" spans="1:21" ht="10.5" customHeight="1" thickBot="1" x14ac:dyDescent="0.25">
      <c r="A4" s="170"/>
      <c r="C4" s="174"/>
      <c r="D4" s="174"/>
      <c r="E4" s="175"/>
      <c r="F4" s="176"/>
      <c r="G4" s="171"/>
      <c r="H4" s="171"/>
      <c r="I4" s="171"/>
      <c r="J4" s="171"/>
      <c r="K4" s="171"/>
      <c r="L4" s="171"/>
      <c r="M4" s="171"/>
      <c r="N4" s="158"/>
      <c r="O4" s="173"/>
    </row>
    <row r="5" spans="1:21" ht="57.75" customHeight="1" thickBot="1" x14ac:dyDescent="0.25">
      <c r="A5" s="170"/>
      <c r="B5" s="199" t="s">
        <v>228</v>
      </c>
      <c r="C5" s="71" t="s">
        <v>155</v>
      </c>
      <c r="D5" s="175"/>
      <c r="E5" s="362" t="s">
        <v>239</v>
      </c>
      <c r="F5" s="363"/>
      <c r="G5" s="364"/>
      <c r="H5" s="347" t="s">
        <v>240</v>
      </c>
      <c r="I5" s="348"/>
      <c r="J5" s="348"/>
      <c r="K5" s="349"/>
      <c r="L5" s="178"/>
      <c r="M5" s="354" t="s">
        <v>195</v>
      </c>
      <c r="N5" s="355"/>
      <c r="O5" s="355"/>
      <c r="P5" s="355"/>
      <c r="Q5" s="355"/>
      <c r="R5" s="355"/>
      <c r="S5" s="355"/>
    </row>
    <row r="6" spans="1:21" ht="14.25" customHeight="1" thickBot="1" x14ac:dyDescent="0.25">
      <c r="A6" s="170"/>
      <c r="B6" s="173"/>
      <c r="C6" s="173"/>
      <c r="D6" s="175"/>
      <c r="E6" s="175"/>
      <c r="F6" s="175"/>
      <c r="G6" s="175"/>
      <c r="H6" s="175"/>
      <c r="I6" s="175"/>
      <c r="J6" s="175"/>
      <c r="K6" s="175"/>
      <c r="L6" s="175"/>
    </row>
    <row r="7" spans="1:21" ht="54" customHeight="1" thickBot="1" x14ac:dyDescent="0.25">
      <c r="A7" s="170"/>
      <c r="B7" s="200" t="s">
        <v>201</v>
      </c>
      <c r="C7" s="71" t="s">
        <v>155</v>
      </c>
      <c r="D7" s="175"/>
      <c r="E7" s="344" t="s">
        <v>241</v>
      </c>
      <c r="F7" s="345"/>
      <c r="G7" s="346"/>
      <c r="H7" s="368" t="s">
        <v>246</v>
      </c>
      <c r="I7" s="369"/>
      <c r="J7" s="369"/>
      <c r="K7" s="370"/>
      <c r="L7" s="178"/>
      <c r="M7" s="354" t="s">
        <v>195</v>
      </c>
      <c r="N7" s="355"/>
      <c r="O7" s="355"/>
      <c r="P7" s="355"/>
      <c r="Q7" s="355"/>
      <c r="R7" s="355"/>
      <c r="S7" s="355"/>
    </row>
    <row r="8" spans="1:21" ht="14.25" customHeight="1" thickBot="1" x14ac:dyDescent="0.25">
      <c r="A8" s="170"/>
      <c r="B8" s="173"/>
      <c r="C8" s="173"/>
      <c r="D8" s="175"/>
      <c r="E8" s="175"/>
      <c r="F8" s="175"/>
      <c r="G8" s="175"/>
      <c r="H8" s="175"/>
      <c r="I8" s="175"/>
      <c r="J8" s="175"/>
      <c r="K8" s="175"/>
      <c r="L8" s="175"/>
    </row>
    <row r="9" spans="1:21" ht="43.5" customHeight="1" thickBot="1" x14ac:dyDescent="0.25">
      <c r="A9" s="170"/>
      <c r="B9" s="177" t="s">
        <v>203</v>
      </c>
      <c r="C9" s="201"/>
      <c r="D9" s="175"/>
      <c r="E9" s="344" t="s">
        <v>102</v>
      </c>
      <c r="F9" s="345"/>
      <c r="G9" s="346"/>
      <c r="H9" s="347" t="s">
        <v>240</v>
      </c>
      <c r="I9" s="348"/>
      <c r="J9" s="348"/>
      <c r="K9" s="348"/>
      <c r="L9" s="348"/>
      <c r="M9" s="349"/>
      <c r="U9" s="202"/>
    </row>
    <row r="10" spans="1:21" ht="12.75" customHeight="1" thickBot="1" x14ac:dyDescent="0.25">
      <c r="A10" s="170"/>
      <c r="B10" s="359" t="s">
        <v>204</v>
      </c>
      <c r="C10" s="175"/>
      <c r="D10" s="175"/>
      <c r="E10" s="180"/>
      <c r="F10" s="176"/>
      <c r="G10" s="171"/>
      <c r="H10" s="171"/>
      <c r="I10" s="171"/>
      <c r="J10" s="171"/>
      <c r="K10" s="171"/>
    </row>
    <row r="11" spans="1:21" ht="19.5" customHeight="1" thickBot="1" x14ac:dyDescent="0.25">
      <c r="A11" s="170"/>
      <c r="B11" s="360"/>
      <c r="C11" s="175"/>
      <c r="D11" s="175"/>
      <c r="E11" s="356" t="s">
        <v>196</v>
      </c>
      <c r="F11" s="357"/>
      <c r="G11" s="358"/>
      <c r="H11" s="171"/>
      <c r="I11" s="171"/>
      <c r="J11" s="171"/>
      <c r="K11" s="171"/>
    </row>
    <row r="12" spans="1:21" ht="16.5" customHeight="1" x14ac:dyDescent="0.2">
      <c r="A12" s="171"/>
      <c r="B12" s="360"/>
      <c r="D12" s="181"/>
      <c r="E12" s="340" t="s">
        <v>163</v>
      </c>
      <c r="F12" s="340" t="s">
        <v>164</v>
      </c>
      <c r="G12" s="340" t="s">
        <v>165</v>
      </c>
      <c r="H12" s="343"/>
      <c r="L12" s="171"/>
      <c r="M12" s="171"/>
      <c r="O12" s="173"/>
      <c r="P12" s="350"/>
      <c r="Q12" s="350"/>
      <c r="R12" s="350"/>
    </row>
    <row r="13" spans="1:21" ht="32.25" customHeight="1" x14ac:dyDescent="0.2">
      <c r="B13" s="361"/>
      <c r="E13" s="341"/>
      <c r="F13" s="341"/>
      <c r="G13" s="341"/>
      <c r="H13" s="343"/>
      <c r="P13" s="182"/>
      <c r="Q13" s="182"/>
      <c r="R13" s="182"/>
    </row>
    <row r="14" spans="1:21" ht="28.5" customHeight="1" thickBot="1" x14ac:dyDescent="0.25">
      <c r="B14" s="207" t="s">
        <v>159</v>
      </c>
      <c r="E14" s="342"/>
      <c r="F14" s="342"/>
      <c r="G14" s="342"/>
      <c r="H14" s="343"/>
      <c r="I14" s="171"/>
      <c r="J14" s="65" t="s">
        <v>194</v>
      </c>
      <c r="L14" s="171"/>
      <c r="M14" s="171"/>
      <c r="P14" s="182"/>
      <c r="Q14" s="182"/>
      <c r="R14" s="182"/>
    </row>
    <row r="15" spans="1:21" ht="29.25" customHeight="1" thickBot="1" x14ac:dyDescent="0.25">
      <c r="B15" s="206" t="s">
        <v>149</v>
      </c>
      <c r="C15" s="94"/>
      <c r="D15" s="94"/>
      <c r="E15" s="203">
        <f>IF(C5="SI",IF(C9=D24,F24,0),0)</f>
        <v>0</v>
      </c>
      <c r="F15" s="205">
        <f>IF(C5="SI",IF(C9=D25,F25,0),0)</f>
        <v>0</v>
      </c>
      <c r="G15" s="204">
        <f>IF(C5="SI",IF(C9&gt;=D26,F26,0),0)</f>
        <v>0</v>
      </c>
      <c r="H15" s="184"/>
      <c r="I15" s="138"/>
      <c r="J15" s="185">
        <f>IF(C5="SI",IF(C7="SI",F23,IF(E15&lt;&gt;0,E15,IF(F15&lt;&gt;0,F15,IF(G15&lt;&gt;0,G15,0)))),0)</f>
        <v>0</v>
      </c>
      <c r="P15" s="66"/>
    </row>
    <row r="16" spans="1:21" ht="5.25" customHeight="1" x14ac:dyDescent="0.2"/>
    <row r="17" spans="1:15" ht="19.5" customHeight="1" x14ac:dyDescent="0.2">
      <c r="E17" s="186"/>
    </row>
    <row r="18" spans="1:15" ht="12" customHeight="1" x14ac:dyDescent="0.2">
      <c r="L18" s="171"/>
    </row>
    <row r="19" spans="1:15" ht="12" hidden="1" x14ac:dyDescent="0.2">
      <c r="B19" s="187" t="s">
        <v>107</v>
      </c>
      <c r="D19" s="70" t="s">
        <v>115</v>
      </c>
      <c r="G19" s="188"/>
    </row>
    <row r="21" spans="1:15" ht="15.75" hidden="1" customHeight="1" x14ac:dyDescent="0.2">
      <c r="D21" s="70" t="s">
        <v>108</v>
      </c>
      <c r="F21" s="70" t="s">
        <v>114</v>
      </c>
    </row>
    <row r="22" spans="1:15" ht="4.5" hidden="1" customHeight="1" x14ac:dyDescent="0.2"/>
    <row r="23" spans="1:15" ht="16.5" hidden="1" customHeight="1" x14ac:dyDescent="0.2">
      <c r="A23" s="170"/>
      <c r="B23" s="189" t="s">
        <v>202</v>
      </c>
      <c r="D23" s="190"/>
      <c r="E23" s="191"/>
      <c r="F23" s="192">
        <v>150</v>
      </c>
    </row>
    <row r="24" spans="1:15" ht="16.5" hidden="1" customHeight="1" x14ac:dyDescent="0.2">
      <c r="A24" s="170"/>
      <c r="B24" s="189" t="s">
        <v>160</v>
      </c>
      <c r="D24" s="190">
        <v>1</v>
      </c>
      <c r="E24" s="191"/>
      <c r="F24" s="192">
        <v>250</v>
      </c>
    </row>
    <row r="25" spans="1:15" ht="16.5" hidden="1" customHeight="1" x14ac:dyDescent="0.2">
      <c r="A25" s="170"/>
      <c r="B25" s="193" t="s">
        <v>162</v>
      </c>
      <c r="D25" s="194">
        <v>2</v>
      </c>
      <c r="E25" s="191"/>
      <c r="F25" s="195">
        <v>500</v>
      </c>
    </row>
    <row r="26" spans="1:15" ht="16.5" hidden="1" customHeight="1" x14ac:dyDescent="0.2">
      <c r="A26" s="170"/>
      <c r="B26" s="196" t="s">
        <v>161</v>
      </c>
      <c r="D26" s="197">
        <v>3</v>
      </c>
      <c r="E26" s="191"/>
      <c r="F26" s="198">
        <v>700</v>
      </c>
    </row>
    <row r="28" spans="1:15" ht="20.25" customHeight="1" x14ac:dyDescent="0.2">
      <c r="A28" s="339" t="s">
        <v>200</v>
      </c>
      <c r="B28" s="339"/>
      <c r="C28" s="170"/>
      <c r="D28" s="170"/>
      <c r="E28" s="175"/>
      <c r="F28" s="176"/>
      <c r="G28" s="171"/>
      <c r="H28" s="171"/>
      <c r="I28" s="171"/>
      <c r="J28" s="171"/>
      <c r="K28" s="171"/>
      <c r="L28" s="171"/>
      <c r="M28" s="171"/>
      <c r="O28" s="173"/>
    </row>
    <row r="29" spans="1:15" ht="20.25" customHeight="1" x14ac:dyDescent="0.2">
      <c r="A29" s="170"/>
      <c r="B29" s="170"/>
      <c r="C29" s="170"/>
      <c r="D29" s="170"/>
      <c r="E29" s="175"/>
      <c r="F29" s="176"/>
      <c r="G29" s="171"/>
      <c r="H29" s="171"/>
      <c r="I29" s="171"/>
      <c r="J29" s="171"/>
      <c r="K29" s="171"/>
      <c r="L29" s="171"/>
      <c r="M29" s="171"/>
      <c r="O29" s="173"/>
    </row>
    <row r="30" spans="1:15" ht="20.25" customHeight="1" x14ac:dyDescent="0.2">
      <c r="A30" s="170"/>
      <c r="B30" s="170"/>
      <c r="C30" s="170"/>
      <c r="D30" s="170"/>
      <c r="E30" s="175"/>
      <c r="F30" s="176"/>
      <c r="G30" s="171"/>
      <c r="H30" s="171"/>
      <c r="I30" s="171"/>
      <c r="J30" s="171"/>
      <c r="K30" s="171"/>
      <c r="L30" s="171"/>
      <c r="M30" s="171"/>
      <c r="O30" s="173"/>
    </row>
    <row r="31" spans="1:15" ht="20.25" customHeight="1" x14ac:dyDescent="0.2">
      <c r="A31" s="170"/>
      <c r="B31" s="170"/>
      <c r="C31" s="170"/>
      <c r="D31" s="170"/>
      <c r="E31" s="175"/>
      <c r="F31" s="176"/>
      <c r="G31" s="171"/>
      <c r="H31" s="171"/>
      <c r="I31" s="171"/>
      <c r="J31" s="171"/>
      <c r="K31" s="171"/>
      <c r="L31" s="171"/>
      <c r="M31" s="171"/>
      <c r="O31" s="173"/>
    </row>
    <row r="32" spans="1:15" ht="20.25" customHeight="1" x14ac:dyDescent="0.2">
      <c r="A32" s="170"/>
      <c r="B32" s="170"/>
      <c r="C32" s="170"/>
      <c r="D32" s="170"/>
      <c r="E32" s="175"/>
      <c r="F32" s="176"/>
      <c r="G32" s="171"/>
      <c r="H32" s="171"/>
      <c r="I32" s="171"/>
      <c r="J32" s="171"/>
      <c r="K32" s="171"/>
      <c r="L32" s="171"/>
      <c r="M32" s="171"/>
      <c r="O32" s="173"/>
    </row>
    <row r="33" spans="1:15" ht="20.25" customHeight="1" x14ac:dyDescent="0.2">
      <c r="A33" s="170"/>
      <c r="B33" s="170"/>
      <c r="C33" s="170"/>
      <c r="D33" s="170"/>
      <c r="E33" s="175"/>
      <c r="F33" s="176"/>
      <c r="G33" s="171"/>
      <c r="H33" s="171"/>
      <c r="I33" s="171"/>
      <c r="J33" s="171"/>
      <c r="K33" s="171"/>
      <c r="L33" s="171"/>
      <c r="M33" s="171"/>
      <c r="O33" s="173"/>
    </row>
    <row r="34" spans="1:15" ht="20.25" customHeight="1" x14ac:dyDescent="0.2">
      <c r="A34" s="170"/>
      <c r="B34" s="170"/>
      <c r="C34" s="170"/>
      <c r="D34" s="170"/>
      <c r="E34" s="175"/>
      <c r="F34" s="176"/>
      <c r="G34" s="171"/>
      <c r="H34" s="171"/>
      <c r="I34" s="171"/>
      <c r="J34" s="171"/>
      <c r="K34" s="171"/>
      <c r="L34" s="171"/>
      <c r="M34" s="171"/>
      <c r="O34" s="173"/>
    </row>
    <row r="35" spans="1:15" ht="20.25" customHeight="1" x14ac:dyDescent="0.2">
      <c r="A35" s="170"/>
      <c r="B35" s="170"/>
      <c r="C35" s="170"/>
      <c r="D35" s="170"/>
      <c r="E35" s="175"/>
      <c r="F35" s="176"/>
      <c r="G35" s="171"/>
      <c r="H35" s="171"/>
      <c r="I35" s="171"/>
      <c r="J35" s="171"/>
      <c r="K35" s="171"/>
      <c r="L35" s="171"/>
      <c r="M35" s="171"/>
      <c r="O35" s="173"/>
    </row>
    <row r="36" spans="1:15" ht="20.25" customHeight="1" x14ac:dyDescent="0.2">
      <c r="A36" s="170"/>
      <c r="B36" s="170"/>
      <c r="C36" s="170"/>
      <c r="D36" s="170"/>
      <c r="E36" s="175"/>
      <c r="F36" s="176"/>
      <c r="G36" s="171"/>
      <c r="H36" s="171"/>
      <c r="I36" s="171"/>
      <c r="J36" s="171"/>
      <c r="K36" s="171"/>
      <c r="L36" s="171"/>
      <c r="M36" s="171"/>
      <c r="O36" s="173"/>
    </row>
    <row r="37" spans="1:15" ht="20.25" customHeight="1" x14ac:dyDescent="0.2">
      <c r="A37" s="170"/>
      <c r="B37" s="170"/>
      <c r="C37" s="170"/>
      <c r="D37" s="170"/>
      <c r="E37" s="175"/>
      <c r="F37" s="176"/>
      <c r="G37" s="171"/>
      <c r="H37" s="171"/>
      <c r="I37" s="171"/>
      <c r="J37" s="171"/>
      <c r="K37" s="171"/>
      <c r="L37" s="171"/>
      <c r="M37" s="171"/>
      <c r="O37" s="173"/>
    </row>
    <row r="38" spans="1:15" ht="20.25" customHeight="1" x14ac:dyDescent="0.2">
      <c r="A38" s="170"/>
      <c r="B38" s="170"/>
      <c r="C38" s="170"/>
      <c r="D38" s="170"/>
      <c r="E38" s="175"/>
      <c r="F38" s="176"/>
      <c r="G38" s="171"/>
      <c r="H38" s="171"/>
      <c r="I38" s="171"/>
      <c r="J38" s="171"/>
      <c r="K38" s="171"/>
      <c r="L38" s="171"/>
      <c r="M38" s="171"/>
      <c r="O38" s="173"/>
    </row>
    <row r="39" spans="1:15" ht="12.75" customHeight="1" x14ac:dyDescent="0.2"/>
    <row r="40" spans="1:15" ht="16.5" customHeight="1" x14ac:dyDescent="0.2"/>
    <row r="41" spans="1:15" ht="12.75" customHeight="1" x14ac:dyDescent="0.2"/>
    <row r="42" spans="1:15" ht="12.75" customHeight="1" x14ac:dyDescent="0.2"/>
    <row r="43" spans="1:15" ht="12.75" customHeight="1" x14ac:dyDescent="0.2"/>
    <row r="44" spans="1:15" ht="12.75" customHeight="1" x14ac:dyDescent="0.2"/>
    <row r="45" spans="1:15" ht="12.75" customHeight="1" x14ac:dyDescent="0.2"/>
    <row r="46" spans="1:15" ht="12.75" customHeight="1" x14ac:dyDescent="0.2"/>
    <row r="47" spans="1:15" ht="12.75" customHeight="1" x14ac:dyDescent="0.2"/>
    <row r="48" spans="1:1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</sheetData>
  <sheetProtection password="CAD7" sheet="1" objects="1" scenarios="1" selectLockedCells="1"/>
  <mergeCells count="20">
    <mergeCell ref="E9:G9"/>
    <mergeCell ref="H9:M9"/>
    <mergeCell ref="P12:R12"/>
    <mergeCell ref="A1:L1"/>
    <mergeCell ref="A3:B3"/>
    <mergeCell ref="M5:S5"/>
    <mergeCell ref="E11:G11"/>
    <mergeCell ref="M7:S7"/>
    <mergeCell ref="B10:B13"/>
    <mergeCell ref="E5:G5"/>
    <mergeCell ref="H3:K3"/>
    <mergeCell ref="H5:K5"/>
    <mergeCell ref="E7:G7"/>
    <mergeCell ref="H7:K7"/>
    <mergeCell ref="E3:G3"/>
    <mergeCell ref="A28:B28"/>
    <mergeCell ref="E12:E14"/>
    <mergeCell ref="F12:F14"/>
    <mergeCell ref="G12:G14"/>
    <mergeCell ref="H12:H14"/>
  </mergeCells>
  <hyperlinks>
    <hyperlink ref="A28" location="'Riepilogo ONERI AUA'!A1" display="Riepilogo" xr:uid="{00000000-0004-0000-0300-000000000000}"/>
    <hyperlink ref="A3" location="'Riepilogo ONERI AUA'!A1" display="Riepilogo" xr:uid="{00000000-0004-0000-0300-000001000000}"/>
  </hyperlinks>
  <pageMargins left="0.70833333333333337" right="0.70833333333333337" top="0.74791666666666667" bottom="0.74791666666666667" header="0.51180555555555551" footer="0.51180555555555551"/>
  <pageSetup paperSize="9" scale="5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'Parte Generale'!$B$32:$B$33</xm:f>
          </x14:formula1>
          <xm:sqref>C5 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rgb="FF0070C0"/>
    <pageSetUpPr fitToPage="1"/>
  </sheetPr>
  <dimension ref="A1:AA109"/>
  <sheetViews>
    <sheetView zoomScaleNormal="100" workbookViewId="0">
      <selection activeCell="C7" sqref="C7"/>
    </sheetView>
  </sheetViews>
  <sheetFormatPr defaultRowHeight="12.75" customHeight="1" zeroHeight="1" x14ac:dyDescent="0.2"/>
  <cols>
    <col min="1" max="1" width="4.28515625" style="70" customWidth="1"/>
    <col min="2" max="2" width="33.42578125" style="70" customWidth="1"/>
    <col min="3" max="3" width="5.7109375" style="70" customWidth="1"/>
    <col min="4" max="4" width="5" style="70" customWidth="1"/>
    <col min="5" max="5" width="14" style="70" customWidth="1"/>
    <col min="6" max="6" width="14.5703125" style="70" customWidth="1"/>
    <col min="7" max="7" width="14.28515625" style="70" customWidth="1"/>
    <col min="8" max="8" width="11.7109375" style="70" customWidth="1"/>
    <col min="9" max="9" width="13" style="70" customWidth="1"/>
    <col min="10" max="10" width="3.7109375" style="70" customWidth="1"/>
    <col min="11" max="11" width="12.85546875" style="70" customWidth="1"/>
    <col min="12" max="12" width="10.5703125" style="70" customWidth="1"/>
    <col min="13" max="13" width="13.140625" style="70" customWidth="1"/>
    <col min="14" max="14" width="11.140625" style="70" customWidth="1"/>
    <col min="15" max="15" width="8.42578125" style="70" hidden="1" customWidth="1"/>
    <col min="16" max="16" width="15.7109375" style="70" hidden="1" customWidth="1"/>
    <col min="17" max="17" width="13.28515625" style="70" hidden="1" customWidth="1"/>
    <col min="18" max="18" width="14" style="70" hidden="1" customWidth="1"/>
    <col min="19" max="27" width="0" style="70" hidden="1" customWidth="1"/>
    <col min="28" max="16384" width="9.140625" style="70"/>
  </cols>
  <sheetData>
    <row r="1" spans="1:27" ht="42.75" customHeight="1" thickBot="1" x14ac:dyDescent="0.25">
      <c r="A1" s="351" t="s">
        <v>84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3"/>
      <c r="N1" s="169"/>
      <c r="O1" s="169"/>
    </row>
    <row r="2" spans="1:27" ht="9.75" customHeight="1" thickBo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27" ht="20.25" customHeight="1" thickBot="1" x14ac:dyDescent="0.25">
      <c r="A3" s="339" t="s">
        <v>200</v>
      </c>
      <c r="B3" s="339"/>
      <c r="C3" s="170"/>
      <c r="D3" s="170"/>
      <c r="E3" s="371" t="s">
        <v>157</v>
      </c>
      <c r="F3" s="372"/>
      <c r="G3" s="372"/>
      <c r="H3" s="372"/>
      <c r="I3" s="373"/>
      <c r="J3" s="366" t="s">
        <v>235</v>
      </c>
      <c r="K3" s="366"/>
      <c r="L3" s="366"/>
      <c r="M3" s="367"/>
      <c r="N3" s="171"/>
      <c r="O3" s="172" t="s">
        <v>173</v>
      </c>
      <c r="Q3" s="173"/>
    </row>
    <row r="4" spans="1:27" ht="20.25" customHeight="1" thickBot="1" x14ac:dyDescent="0.25">
      <c r="A4" s="170"/>
      <c r="C4" s="174"/>
      <c r="D4" s="174"/>
      <c r="E4" s="175"/>
      <c r="F4" s="176"/>
      <c r="G4" s="171"/>
      <c r="H4" s="171"/>
      <c r="I4" s="171"/>
      <c r="J4" s="171"/>
      <c r="K4" s="171"/>
      <c r="L4" s="171"/>
      <c r="M4" s="171"/>
      <c r="N4" s="171"/>
      <c r="O4" s="171"/>
      <c r="P4" s="158"/>
      <c r="Q4" s="173"/>
    </row>
    <row r="5" spans="1:27" ht="39" customHeight="1" thickBot="1" x14ac:dyDescent="0.25">
      <c r="A5" s="170"/>
      <c r="B5" s="179" t="s">
        <v>150</v>
      </c>
      <c r="C5" s="71" t="s">
        <v>155</v>
      </c>
      <c r="D5" s="175"/>
      <c r="E5" s="377" t="s">
        <v>242</v>
      </c>
      <c r="F5" s="378"/>
      <c r="G5" s="378"/>
      <c r="H5" s="378"/>
      <c r="I5" s="379"/>
      <c r="J5" s="380" t="s">
        <v>243</v>
      </c>
      <c r="K5" s="381"/>
      <c r="L5" s="381"/>
      <c r="M5" s="382"/>
      <c r="O5" s="354" t="s">
        <v>195</v>
      </c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</row>
    <row r="6" spans="1:27" ht="14.25" customHeight="1" thickBot="1" x14ac:dyDescent="0.25">
      <c r="A6" s="170"/>
      <c r="B6" s="173"/>
      <c r="C6" s="173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27" ht="33.75" customHeight="1" thickBot="1" x14ac:dyDescent="0.25">
      <c r="A7" s="170"/>
      <c r="B7" s="179" t="s">
        <v>91</v>
      </c>
      <c r="C7" s="71" t="s">
        <v>155</v>
      </c>
      <c r="D7" s="175"/>
      <c r="E7" s="383" t="s">
        <v>111</v>
      </c>
      <c r="F7" s="384"/>
      <c r="G7" s="384"/>
      <c r="H7" s="384"/>
      <c r="I7" s="385"/>
      <c r="J7" s="386"/>
      <c r="K7" s="387"/>
      <c r="L7" s="387"/>
      <c r="M7" s="388"/>
    </row>
    <row r="8" spans="1:27" ht="17.25" customHeight="1" x14ac:dyDescent="0.2"/>
    <row r="9" spans="1:27" ht="22.5" customHeight="1" x14ac:dyDescent="0.2">
      <c r="A9" s="170"/>
      <c r="D9" s="181"/>
      <c r="E9" s="208" t="s">
        <v>98</v>
      </c>
      <c r="F9" s="375" t="s">
        <v>96</v>
      </c>
      <c r="G9" s="376"/>
      <c r="H9" s="375" t="s">
        <v>97</v>
      </c>
      <c r="I9" s="376"/>
      <c r="L9" s="171"/>
      <c r="M9" s="171"/>
      <c r="N9" s="171"/>
      <c r="O9" s="171"/>
      <c r="Q9" s="173"/>
    </row>
    <row r="10" spans="1:27" ht="16.5" customHeight="1" x14ac:dyDescent="0.2">
      <c r="A10" s="171"/>
      <c r="D10" s="181"/>
      <c r="E10" s="374" t="s">
        <v>99</v>
      </c>
      <c r="F10" s="374" t="s">
        <v>85</v>
      </c>
      <c r="G10" s="374" t="s">
        <v>92</v>
      </c>
      <c r="H10" s="374" t="s">
        <v>85</v>
      </c>
      <c r="I10" s="374" t="s">
        <v>92</v>
      </c>
      <c r="L10" s="171"/>
      <c r="M10" s="171"/>
      <c r="N10" s="171"/>
      <c r="O10" s="171"/>
      <c r="Q10" s="173"/>
      <c r="R10" s="350"/>
      <c r="S10" s="350"/>
      <c r="T10" s="350"/>
    </row>
    <row r="11" spans="1:27" ht="27.75" customHeight="1" x14ac:dyDescent="0.2">
      <c r="E11" s="374"/>
      <c r="F11" s="374"/>
      <c r="G11" s="374"/>
      <c r="H11" s="374"/>
      <c r="I11" s="374"/>
      <c r="L11" s="171"/>
      <c r="R11" s="182"/>
      <c r="S11" s="182"/>
      <c r="T11" s="182"/>
    </row>
    <row r="12" spans="1:27" ht="39" customHeight="1" x14ac:dyDescent="0.2">
      <c r="B12" s="95" t="s">
        <v>159</v>
      </c>
      <c r="E12" s="374"/>
      <c r="F12" s="374"/>
      <c r="G12" s="374"/>
      <c r="H12" s="374"/>
      <c r="I12" s="374"/>
      <c r="K12" s="171"/>
      <c r="L12" s="65" t="s">
        <v>146</v>
      </c>
      <c r="M12" s="65" t="s">
        <v>158</v>
      </c>
      <c r="N12" s="65" t="s">
        <v>147</v>
      </c>
      <c r="R12" s="182"/>
      <c r="S12" s="182"/>
      <c r="T12" s="182"/>
    </row>
    <row r="13" spans="1:27" ht="29.25" customHeight="1" x14ac:dyDescent="0.2">
      <c r="B13" s="93" t="s">
        <v>149</v>
      </c>
      <c r="C13" s="94"/>
      <c r="D13" s="94"/>
      <c r="E13" s="183">
        <f>C19</f>
        <v>150</v>
      </c>
      <c r="F13" s="209">
        <f>IF(C7="NO",C20,0)</f>
        <v>300</v>
      </c>
      <c r="G13" s="210">
        <f>IF(C7="SI",C21,0)</f>
        <v>0</v>
      </c>
      <c r="H13" s="209">
        <f>IF(C7="NO",C22,0)</f>
        <v>0</v>
      </c>
      <c r="I13" s="210">
        <f>IF(C7="SI",C23,0)</f>
        <v>0</v>
      </c>
      <c r="K13" s="138" t="s">
        <v>113</v>
      </c>
      <c r="L13" s="185">
        <f>IF(C5="SI",E13,0)</f>
        <v>0</v>
      </c>
      <c r="M13" s="185">
        <f>IF(C5="SI",IF(F13&lt;&gt;0,F13,G13),0)</f>
        <v>0</v>
      </c>
      <c r="N13" s="185">
        <f>IF(C5="SI",IF(H13&lt;&gt;0,G13,I13),0)</f>
        <v>0</v>
      </c>
      <c r="R13" s="66"/>
    </row>
    <row r="14" spans="1:27" ht="5.25" customHeight="1" x14ac:dyDescent="0.2">
      <c r="L14" s="171"/>
    </row>
    <row r="15" spans="1:27" ht="19.5" hidden="1" customHeight="1" x14ac:dyDescent="0.2">
      <c r="E15" s="186"/>
    </row>
    <row r="16" spans="1:27" ht="12" hidden="1" customHeight="1" x14ac:dyDescent="0.2">
      <c r="L16" s="171"/>
      <c r="M16" s="171"/>
    </row>
    <row r="17" spans="1:17" ht="12" hidden="1" x14ac:dyDescent="0.2">
      <c r="B17" s="187" t="s">
        <v>107</v>
      </c>
      <c r="D17" s="70" t="s">
        <v>115</v>
      </c>
      <c r="G17" s="188"/>
    </row>
    <row r="19" spans="1:17" ht="19.5" hidden="1" customHeight="1" x14ac:dyDescent="0.2">
      <c r="A19" s="170"/>
      <c r="B19" s="211" t="s">
        <v>148</v>
      </c>
      <c r="C19" s="212">
        <v>150</v>
      </c>
      <c r="D19" s="213"/>
      <c r="G19" s="171"/>
      <c r="H19" s="171"/>
      <c r="I19" s="171"/>
      <c r="J19" s="171"/>
      <c r="K19" s="171"/>
      <c r="L19" s="171"/>
      <c r="M19" s="171"/>
      <c r="N19" s="171"/>
      <c r="O19" s="171"/>
      <c r="Q19" s="173"/>
    </row>
    <row r="20" spans="1:17" ht="19.5" hidden="1" customHeight="1" x14ac:dyDescent="0.2">
      <c r="A20" s="170"/>
      <c r="B20" s="214" t="s">
        <v>151</v>
      </c>
      <c r="C20" s="215">
        <v>300</v>
      </c>
      <c r="D20" s="181"/>
      <c r="G20" s="171"/>
      <c r="H20" s="171"/>
      <c r="I20" s="171"/>
      <c r="J20" s="171"/>
      <c r="K20" s="171"/>
      <c r="L20" s="171"/>
      <c r="M20" s="171"/>
      <c r="N20" s="171"/>
      <c r="O20" s="171"/>
      <c r="Q20" s="173"/>
    </row>
    <row r="21" spans="1:17" ht="19.5" hidden="1" customHeight="1" x14ac:dyDescent="0.2">
      <c r="A21" s="170"/>
      <c r="B21" s="216" t="s">
        <v>152</v>
      </c>
      <c r="C21" s="217">
        <v>125</v>
      </c>
      <c r="D21" s="181"/>
      <c r="E21" s="180"/>
      <c r="F21" s="176"/>
      <c r="G21" s="171"/>
      <c r="H21" s="171"/>
      <c r="I21" s="171"/>
      <c r="J21" s="171"/>
      <c r="K21" s="171"/>
      <c r="L21" s="171"/>
      <c r="M21" s="171"/>
      <c r="N21" s="171"/>
      <c r="O21" s="171"/>
      <c r="Q21" s="173"/>
    </row>
    <row r="22" spans="1:17" ht="19.5" hidden="1" customHeight="1" x14ac:dyDescent="0.2">
      <c r="A22" s="170"/>
      <c r="B22" s="214" t="s">
        <v>153</v>
      </c>
      <c r="C22" s="215">
        <v>0</v>
      </c>
      <c r="D22" s="181"/>
      <c r="E22" s="180"/>
      <c r="F22" s="176"/>
      <c r="G22" s="171"/>
      <c r="H22" s="171"/>
      <c r="I22" s="171"/>
      <c r="J22" s="171"/>
      <c r="K22" s="171"/>
      <c r="L22" s="171"/>
      <c r="M22" s="171"/>
      <c r="N22" s="171"/>
      <c r="O22" s="171"/>
      <c r="Q22" s="173"/>
    </row>
    <row r="23" spans="1:17" ht="19.5" hidden="1" customHeight="1" x14ac:dyDescent="0.2">
      <c r="A23" s="170"/>
      <c r="B23" s="216" t="s">
        <v>154</v>
      </c>
      <c r="C23" s="217">
        <v>315</v>
      </c>
      <c r="D23" s="181"/>
      <c r="E23" s="180"/>
      <c r="F23" s="176"/>
      <c r="G23" s="171"/>
      <c r="H23" s="171"/>
      <c r="I23" s="171"/>
      <c r="J23" s="171"/>
      <c r="K23" s="171"/>
      <c r="L23" s="171"/>
      <c r="M23" s="171"/>
      <c r="N23" s="171"/>
      <c r="O23" s="171"/>
      <c r="Q23" s="173"/>
    </row>
    <row r="24" spans="1:17" ht="12.75" customHeight="1" x14ac:dyDescent="0.2"/>
    <row r="25" spans="1:17" ht="20.25" customHeight="1" x14ac:dyDescent="0.2">
      <c r="A25" s="339" t="s">
        <v>200</v>
      </c>
      <c r="B25" s="339"/>
      <c r="C25" s="170"/>
      <c r="D25" s="170"/>
      <c r="E25" s="175"/>
      <c r="F25" s="176"/>
      <c r="G25" s="171"/>
      <c r="H25" s="171"/>
      <c r="I25" s="171"/>
      <c r="J25" s="171"/>
      <c r="K25" s="171"/>
      <c r="L25" s="171"/>
      <c r="M25" s="171"/>
      <c r="N25" s="171"/>
      <c r="O25" s="171"/>
      <c r="Q25" s="173"/>
    </row>
    <row r="26" spans="1:17" ht="20.25" customHeight="1" x14ac:dyDescent="0.2">
      <c r="A26" s="170"/>
      <c r="B26" s="170"/>
      <c r="C26" s="170"/>
      <c r="D26" s="170"/>
      <c r="E26" s="175"/>
      <c r="F26" s="176"/>
      <c r="G26" s="171"/>
      <c r="H26" s="171"/>
      <c r="I26" s="171"/>
      <c r="J26" s="171"/>
      <c r="K26" s="171"/>
      <c r="L26" s="171"/>
      <c r="M26" s="171"/>
      <c r="N26" s="171"/>
      <c r="O26" s="171"/>
      <c r="Q26" s="173"/>
    </row>
    <row r="27" spans="1:17" ht="20.25" customHeight="1" x14ac:dyDescent="0.2">
      <c r="A27" s="170"/>
      <c r="B27" s="170"/>
      <c r="C27" s="170"/>
      <c r="D27" s="170"/>
      <c r="E27" s="175"/>
      <c r="F27" s="176"/>
      <c r="G27" s="171"/>
      <c r="H27" s="171"/>
      <c r="I27" s="171"/>
      <c r="J27" s="171"/>
      <c r="K27" s="171"/>
      <c r="L27" s="171"/>
      <c r="M27" s="171"/>
      <c r="N27" s="171"/>
      <c r="O27" s="171"/>
      <c r="Q27" s="173"/>
    </row>
    <row r="28" spans="1:17" ht="20.25" customHeight="1" x14ac:dyDescent="0.2">
      <c r="A28" s="170"/>
      <c r="B28" s="170"/>
      <c r="C28" s="170"/>
      <c r="D28" s="170"/>
      <c r="E28" s="175"/>
      <c r="F28" s="176"/>
      <c r="G28" s="171"/>
      <c r="H28" s="171"/>
      <c r="I28" s="171"/>
      <c r="J28" s="171"/>
      <c r="K28" s="171"/>
      <c r="L28" s="171"/>
      <c r="M28" s="171"/>
      <c r="N28" s="171"/>
      <c r="O28" s="171"/>
      <c r="Q28" s="173"/>
    </row>
    <row r="29" spans="1:17" ht="20.25" customHeight="1" x14ac:dyDescent="0.2">
      <c r="A29" s="170"/>
      <c r="B29" s="170"/>
      <c r="C29" s="170"/>
      <c r="D29" s="170"/>
      <c r="E29" s="175"/>
      <c r="F29" s="176"/>
      <c r="G29" s="171"/>
      <c r="H29" s="171"/>
      <c r="I29" s="171"/>
      <c r="J29" s="171"/>
      <c r="K29" s="171"/>
      <c r="L29" s="171"/>
      <c r="M29" s="171"/>
      <c r="N29" s="171"/>
      <c r="O29" s="171"/>
      <c r="Q29" s="173"/>
    </row>
    <row r="30" spans="1:17" ht="20.25" customHeight="1" x14ac:dyDescent="0.2">
      <c r="A30" s="170"/>
      <c r="B30" s="170"/>
      <c r="C30" s="170"/>
      <c r="D30" s="170"/>
      <c r="E30" s="175"/>
      <c r="F30" s="176"/>
      <c r="G30" s="171"/>
      <c r="H30" s="171"/>
      <c r="I30" s="171"/>
      <c r="J30" s="171"/>
      <c r="K30" s="171"/>
      <c r="L30" s="171"/>
      <c r="M30" s="171"/>
      <c r="N30" s="171"/>
      <c r="O30" s="171"/>
      <c r="Q30" s="173"/>
    </row>
    <row r="31" spans="1:17" ht="20.25" customHeight="1" x14ac:dyDescent="0.2">
      <c r="A31" s="170"/>
      <c r="B31" s="170"/>
      <c r="C31" s="170"/>
      <c r="D31" s="170"/>
      <c r="E31" s="175"/>
      <c r="F31" s="176"/>
      <c r="G31" s="171"/>
      <c r="H31" s="171"/>
      <c r="I31" s="171"/>
      <c r="J31" s="171"/>
      <c r="K31" s="171"/>
      <c r="L31" s="171"/>
      <c r="M31" s="171"/>
      <c r="N31" s="171"/>
      <c r="O31" s="171"/>
      <c r="Q31" s="173"/>
    </row>
    <row r="32" spans="1:17" ht="20.25" customHeight="1" x14ac:dyDescent="0.2">
      <c r="A32" s="170"/>
      <c r="B32" s="170"/>
      <c r="C32" s="170"/>
      <c r="D32" s="170"/>
      <c r="E32" s="175"/>
      <c r="F32" s="176"/>
      <c r="G32" s="171"/>
      <c r="H32" s="171"/>
      <c r="I32" s="171"/>
      <c r="J32" s="171"/>
      <c r="K32" s="171"/>
      <c r="L32" s="171"/>
      <c r="M32" s="171"/>
      <c r="N32" s="171"/>
      <c r="O32" s="171"/>
      <c r="Q32" s="173"/>
    </row>
    <row r="33" spans="1:17" ht="20.25" customHeight="1" x14ac:dyDescent="0.2">
      <c r="A33" s="170"/>
      <c r="B33" s="170"/>
      <c r="C33" s="170"/>
      <c r="D33" s="170"/>
      <c r="E33" s="175"/>
      <c r="F33" s="176"/>
      <c r="G33" s="171"/>
      <c r="H33" s="171"/>
      <c r="I33" s="171"/>
      <c r="J33" s="171"/>
      <c r="K33" s="171"/>
      <c r="L33" s="171"/>
      <c r="M33" s="171"/>
      <c r="N33" s="171"/>
      <c r="O33" s="171"/>
      <c r="Q33" s="173"/>
    </row>
    <row r="34" spans="1:17" ht="20.25" customHeight="1" x14ac:dyDescent="0.2">
      <c r="A34" s="170"/>
      <c r="B34" s="170"/>
      <c r="C34" s="170"/>
      <c r="D34" s="170"/>
      <c r="E34" s="175"/>
      <c r="F34" s="176"/>
      <c r="G34" s="171"/>
      <c r="H34" s="171"/>
      <c r="I34" s="171"/>
      <c r="J34" s="171"/>
      <c r="K34" s="171"/>
      <c r="L34" s="171"/>
      <c r="M34" s="171"/>
      <c r="N34" s="171"/>
      <c r="O34" s="171"/>
      <c r="Q34" s="173"/>
    </row>
    <row r="35" spans="1:17" ht="20.25" customHeight="1" x14ac:dyDescent="0.2">
      <c r="A35" s="170"/>
      <c r="B35" s="170"/>
      <c r="C35" s="170"/>
      <c r="D35" s="170"/>
      <c r="E35" s="175"/>
      <c r="F35" s="176"/>
      <c r="G35" s="171"/>
      <c r="H35" s="171"/>
      <c r="I35" s="171"/>
      <c r="J35" s="171"/>
      <c r="K35" s="171"/>
      <c r="L35" s="171"/>
      <c r="M35" s="171"/>
      <c r="N35" s="171"/>
      <c r="O35" s="171"/>
      <c r="Q35" s="173"/>
    </row>
    <row r="36" spans="1:17" ht="12.75" customHeight="1" x14ac:dyDescent="0.2"/>
    <row r="37" spans="1:17" ht="16.5" customHeight="1" x14ac:dyDescent="0.2"/>
    <row r="38" spans="1:17" ht="12.75" customHeight="1" x14ac:dyDescent="0.2"/>
    <row r="39" spans="1:17" ht="12.75" customHeight="1" x14ac:dyDescent="0.2"/>
    <row r="40" spans="1:17" ht="12.75" customHeight="1" x14ac:dyDescent="0.2"/>
    <row r="41" spans="1:17" ht="12.75" customHeight="1" x14ac:dyDescent="0.2"/>
    <row r="42" spans="1:17" ht="12.75" customHeight="1" x14ac:dyDescent="0.2"/>
    <row r="43" spans="1:17" ht="12.75" customHeight="1" x14ac:dyDescent="0.2"/>
    <row r="44" spans="1:17" ht="12.75" customHeight="1" x14ac:dyDescent="0.2"/>
    <row r="45" spans="1:17" ht="12.75" customHeight="1" x14ac:dyDescent="0.2"/>
    <row r="46" spans="1:17" ht="12.75" customHeight="1" x14ac:dyDescent="0.2"/>
    <row r="47" spans="1:17" ht="12.75" customHeight="1" x14ac:dyDescent="0.2"/>
    <row r="48" spans="1:1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</sheetData>
  <sheetProtection password="CAD7" sheet="1" objects="1" scenarios="1" selectLockedCells="1"/>
  <mergeCells count="18">
    <mergeCell ref="A3:B3"/>
    <mergeCell ref="A1:M1"/>
    <mergeCell ref="O5:AA5"/>
    <mergeCell ref="H10:H12"/>
    <mergeCell ref="R10:T10"/>
    <mergeCell ref="H9:I9"/>
    <mergeCell ref="F9:G9"/>
    <mergeCell ref="J3:M3"/>
    <mergeCell ref="E3:I3"/>
    <mergeCell ref="E5:I5"/>
    <mergeCell ref="J5:M5"/>
    <mergeCell ref="E7:I7"/>
    <mergeCell ref="J7:M7"/>
    <mergeCell ref="A25:B25"/>
    <mergeCell ref="I10:I12"/>
    <mergeCell ref="F10:F12"/>
    <mergeCell ref="G10:G12"/>
    <mergeCell ref="E10:E12"/>
  </mergeCells>
  <hyperlinks>
    <hyperlink ref="A25" location="'Riepilogo ONERI AUA'!A1" display="Riepilogo" xr:uid="{00000000-0004-0000-0400-000000000000}"/>
    <hyperlink ref="A3" location="'Riepilogo ONERI AUA'!A1" display="Riepilogo" xr:uid="{00000000-0004-0000-0400-000001000000}"/>
  </hyperlinks>
  <pageMargins left="0.70833333333333337" right="0.70833333333333337" top="0.74791666666666667" bottom="0.74791666666666667" header="0.51180555555555551" footer="0.51180555555555551"/>
  <pageSetup paperSize="9" scale="43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'Parte Generale'!$B$32:$B$33</xm:f>
          </x14:formula1>
          <xm:sqref>C5 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9">
    <tabColor rgb="FFFFC000"/>
    <pageSetUpPr fitToPage="1"/>
  </sheetPr>
  <dimension ref="A1:P56"/>
  <sheetViews>
    <sheetView zoomScaleNormal="100" workbookViewId="0">
      <selection activeCell="E13" sqref="E13"/>
    </sheetView>
  </sheetViews>
  <sheetFormatPr defaultColWidth="11.7109375" defaultRowHeight="0" customHeight="1" zeroHeight="1" x14ac:dyDescent="0.2"/>
  <cols>
    <col min="1" max="1" width="4.28515625" style="70" customWidth="1"/>
    <col min="2" max="2" width="31.42578125" style="70" customWidth="1"/>
    <col min="3" max="3" width="4.140625" style="70" customWidth="1"/>
    <col min="4" max="4" width="3.42578125" style="70" customWidth="1"/>
    <col min="5" max="5" width="10.5703125" style="70" customWidth="1"/>
    <col min="6" max="6" width="3.140625" style="70" customWidth="1"/>
    <col min="7" max="7" width="12" style="70" customWidth="1"/>
    <col min="8" max="8" width="2.42578125" style="70" customWidth="1"/>
    <col min="9" max="9" width="46.5703125" style="70" customWidth="1"/>
    <col min="10" max="10" width="2.85546875" style="70" hidden="1" customWidth="1"/>
    <col min="11" max="11" width="43.28515625" style="70" hidden="1" customWidth="1"/>
    <col min="12" max="12" width="9.140625" style="70" hidden="1" customWidth="1"/>
    <col min="13" max="240" width="9.140625" style="70" customWidth="1"/>
    <col min="241" max="16384" width="11.7109375" style="70"/>
  </cols>
  <sheetData>
    <row r="1" spans="1:16" ht="34.5" customHeight="1" thickBot="1" x14ac:dyDescent="0.25">
      <c r="A1" s="351" t="s">
        <v>79</v>
      </c>
      <c r="B1" s="352"/>
      <c r="C1" s="352"/>
      <c r="D1" s="352"/>
      <c r="E1" s="352"/>
      <c r="F1" s="352"/>
      <c r="G1" s="352"/>
      <c r="H1" s="352"/>
      <c r="I1" s="353"/>
    </row>
    <row r="2" spans="1:16" ht="12.75" customHeight="1" thickBot="1" x14ac:dyDescent="0.25">
      <c r="A2" s="339" t="s">
        <v>200</v>
      </c>
      <c r="B2" s="339"/>
    </row>
    <row r="3" spans="1:16" ht="25.5" customHeight="1" thickBot="1" x14ac:dyDescent="0.25">
      <c r="A3" s="170"/>
      <c r="B3" s="170"/>
      <c r="I3" s="230" t="s">
        <v>157</v>
      </c>
      <c r="J3" s="218"/>
      <c r="K3" s="172" t="s">
        <v>173</v>
      </c>
      <c r="M3" s="393" t="s">
        <v>235</v>
      </c>
      <c r="N3" s="394"/>
      <c r="O3" s="394"/>
      <c r="P3" s="395"/>
    </row>
    <row r="4" spans="1:16" ht="12.75" thickBot="1" x14ac:dyDescent="0.25">
      <c r="A4" s="170"/>
      <c r="B4" s="170"/>
    </row>
    <row r="5" spans="1:16" ht="36" customHeight="1" thickBot="1" x14ac:dyDescent="0.25">
      <c r="A5" s="170"/>
      <c r="B5" s="391" t="s">
        <v>172</v>
      </c>
      <c r="C5" s="392"/>
      <c r="E5" s="71" t="s">
        <v>30</v>
      </c>
      <c r="F5" s="219"/>
      <c r="G5" s="219"/>
      <c r="H5" s="219"/>
      <c r="I5" s="277" t="s">
        <v>244</v>
      </c>
      <c r="M5" s="396" t="s">
        <v>247</v>
      </c>
      <c r="N5" s="397"/>
      <c r="O5" s="397"/>
      <c r="P5" s="398"/>
    </row>
    <row r="6" spans="1:16" ht="12" x14ac:dyDescent="0.2">
      <c r="A6" s="220"/>
    </row>
    <row r="7" spans="1:16" ht="27.75" customHeight="1" x14ac:dyDescent="0.2">
      <c r="B7" s="391" t="s">
        <v>229</v>
      </c>
      <c r="C7" s="392"/>
      <c r="E7" s="71">
        <v>1</v>
      </c>
    </row>
    <row r="8" spans="1:16" ht="12" x14ac:dyDescent="0.2">
      <c r="A8" s="220"/>
    </row>
    <row r="9" spans="1:16" ht="13.5" customHeight="1" x14ac:dyDescent="0.2">
      <c r="B9" s="221"/>
      <c r="C9" s="58"/>
      <c r="E9" s="124"/>
      <c r="G9" s="389" t="s">
        <v>95</v>
      </c>
    </row>
    <row r="10" spans="1:16" ht="14.25" customHeight="1" x14ac:dyDescent="0.2">
      <c r="B10" s="221"/>
      <c r="C10" s="58"/>
      <c r="E10" s="124"/>
      <c r="G10" s="390"/>
    </row>
    <row r="11" spans="1:16" ht="12.75" customHeight="1" x14ac:dyDescent="0.2">
      <c r="B11" s="221"/>
      <c r="C11" s="222"/>
      <c r="E11" s="124"/>
      <c r="G11" s="390"/>
    </row>
    <row r="12" spans="1:16" ht="20.25" customHeight="1" x14ac:dyDescent="0.2">
      <c r="B12" s="95"/>
      <c r="E12" s="124"/>
      <c r="G12" s="390"/>
      <c r="K12" s="400" t="s">
        <v>112</v>
      </c>
    </row>
    <row r="13" spans="1:16" ht="24.75" customHeight="1" x14ac:dyDescent="0.2">
      <c r="B13" s="126" t="s">
        <v>224</v>
      </c>
      <c r="E13" s="71" t="s">
        <v>227</v>
      </c>
      <c r="G13" s="125">
        <f>IF(E13="Semplici",IF(AND(E7&gt;=C21,E7&lt;=D21),E21,IF(AND(E7&gt;=C22,E7&lt;=D22),E22,IF(E7&gt;=C23,E23,""))),IF(E13="Ordinarie",IF(AND(E7&gt;=C25,E7&lt;=D25),E25,IF(AND(E7&gt;=C26,E7&lt;=D26),E26,IF(E7&gt;=C27,E27,""))),""))</f>
        <v>500</v>
      </c>
      <c r="I13" s="399" t="s">
        <v>249</v>
      </c>
      <c r="K13" s="401"/>
    </row>
    <row r="14" spans="1:16" ht="33" customHeight="1" x14ac:dyDescent="0.2">
      <c r="B14" s="359" t="s">
        <v>248</v>
      </c>
      <c r="C14" s="122"/>
      <c r="D14" s="122"/>
      <c r="E14" s="59"/>
      <c r="F14" s="182"/>
      <c r="G14" s="123"/>
      <c r="I14" s="399"/>
      <c r="K14" s="401"/>
    </row>
    <row r="15" spans="1:16" ht="22.5" customHeight="1" x14ac:dyDescent="0.2">
      <c r="B15" s="360"/>
      <c r="C15" s="63"/>
      <c r="D15" s="63"/>
      <c r="E15" s="63"/>
      <c r="G15" s="63"/>
    </row>
    <row r="16" spans="1:16" ht="21.75" customHeight="1" x14ac:dyDescent="0.2">
      <c r="B16" s="360"/>
      <c r="E16" s="171"/>
      <c r="G16" s="185">
        <f>IF(E5="SI",IF(AND(G14&lt;&gt;0,G14&lt;&gt;""),G14,IF(AND(G13&lt;&gt;0,G13&lt;&gt;""),G13,0)),0)</f>
        <v>500</v>
      </c>
      <c r="I16" s="171"/>
    </row>
    <row r="17" spans="1:8" ht="12.75" hidden="1" customHeight="1" x14ac:dyDescent="0.2">
      <c r="B17" s="361"/>
      <c r="C17" s="188"/>
      <c r="D17" s="188"/>
    </row>
    <row r="18" spans="1:8" ht="12" hidden="1" x14ac:dyDescent="0.2">
      <c r="B18" s="187" t="s">
        <v>107</v>
      </c>
      <c r="G18" s="188"/>
      <c r="H18" s="188"/>
    </row>
    <row r="19" spans="1:8" ht="8.25" hidden="1" customHeight="1" x14ac:dyDescent="0.2">
      <c r="G19" s="188"/>
      <c r="H19" s="188"/>
    </row>
    <row r="20" spans="1:8" ht="15.75" hidden="1" customHeight="1" x14ac:dyDescent="0.2">
      <c r="C20" s="223" t="s">
        <v>110</v>
      </c>
      <c r="D20" s="224"/>
      <c r="E20" s="225" t="s">
        <v>114</v>
      </c>
    </row>
    <row r="21" spans="1:8" ht="12" hidden="1" x14ac:dyDescent="0.2">
      <c r="A21" s="220"/>
      <c r="B21" s="226" t="s">
        <v>166</v>
      </c>
      <c r="C21" s="225">
        <v>0</v>
      </c>
      <c r="D21" s="225">
        <v>3</v>
      </c>
      <c r="E21" s="225">
        <v>300</v>
      </c>
    </row>
    <row r="22" spans="1:8" ht="12" hidden="1" x14ac:dyDescent="0.2">
      <c r="A22" s="220"/>
      <c r="B22" s="226" t="s">
        <v>167</v>
      </c>
      <c r="C22" s="225">
        <v>4</v>
      </c>
      <c r="D22" s="225">
        <v>8</v>
      </c>
      <c r="E22" s="225">
        <v>450</v>
      </c>
    </row>
    <row r="23" spans="1:8" ht="12" hidden="1" x14ac:dyDescent="0.2">
      <c r="A23" s="220"/>
      <c r="B23" s="226" t="s">
        <v>168</v>
      </c>
      <c r="C23" s="225">
        <v>9</v>
      </c>
      <c r="D23" s="225"/>
      <c r="E23" s="225">
        <v>600</v>
      </c>
    </row>
    <row r="24" spans="1:8" ht="8.25" hidden="1" customHeight="1" x14ac:dyDescent="0.2">
      <c r="A24" s="220"/>
      <c r="B24" s="226"/>
    </row>
    <row r="25" spans="1:8" ht="12" hidden="1" x14ac:dyDescent="0.2">
      <c r="A25" s="220"/>
      <c r="B25" s="226" t="s">
        <v>169</v>
      </c>
      <c r="C25" s="225">
        <v>0</v>
      </c>
      <c r="D25" s="225">
        <v>3</v>
      </c>
      <c r="E25" s="225">
        <v>500</v>
      </c>
    </row>
    <row r="26" spans="1:8" ht="12" hidden="1" x14ac:dyDescent="0.2">
      <c r="A26" s="220"/>
      <c r="B26" s="226" t="s">
        <v>170</v>
      </c>
      <c r="C26" s="225">
        <v>4</v>
      </c>
      <c r="D26" s="225">
        <v>8</v>
      </c>
      <c r="E26" s="225">
        <v>800</v>
      </c>
    </row>
    <row r="27" spans="1:8" ht="12" hidden="1" x14ac:dyDescent="0.2">
      <c r="A27" s="220"/>
      <c r="B27" s="226" t="s">
        <v>171</v>
      </c>
      <c r="C27" s="225">
        <v>9</v>
      </c>
      <c r="D27" s="225"/>
      <c r="E27" s="225">
        <v>1000</v>
      </c>
    </row>
    <row r="28" spans="1:8" ht="12" hidden="1" x14ac:dyDescent="0.2">
      <c r="A28" s="220"/>
      <c r="B28" s="226"/>
    </row>
    <row r="29" spans="1:8" ht="12.75" customHeight="1" x14ac:dyDescent="0.2">
      <c r="A29" s="339" t="s">
        <v>200</v>
      </c>
      <c r="B29" s="339"/>
    </row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</sheetData>
  <sheetProtection password="CAD7" sheet="1" objects="1" scenarios="1" selectLockedCells="1"/>
  <mergeCells count="11">
    <mergeCell ref="M3:P3"/>
    <mergeCell ref="M5:P5"/>
    <mergeCell ref="B14:B17"/>
    <mergeCell ref="I13:I14"/>
    <mergeCell ref="K12:K14"/>
    <mergeCell ref="A1:I1"/>
    <mergeCell ref="A29:B29"/>
    <mergeCell ref="G9:G12"/>
    <mergeCell ref="B7:C7"/>
    <mergeCell ref="A2:B2"/>
    <mergeCell ref="B5:C5"/>
  </mergeCells>
  <dataValidations count="1">
    <dataValidation type="list" showErrorMessage="1" errorTitle="Errore" error="Scegliere una attività dall'elenco" sqref="C10" xr:uid="{00000000-0002-0000-0500-000000000000}">
      <formula1>attivita</formula1>
    </dataValidation>
  </dataValidations>
  <hyperlinks>
    <hyperlink ref="A2" location="'Riepilogo ONERI AUA'!A1" display="Riepilogo" xr:uid="{00000000-0004-0000-0500-000000000000}"/>
    <hyperlink ref="A29" location="'Riepilogo ONERI AUA'!A1" display="Riepilogo" xr:uid="{00000000-0004-0000-0500-000001000000}"/>
  </hyperlinks>
  <pageMargins left="0.70833333333333337" right="0.70833333333333337" top="0.74791666666666667" bottom="0.74791666666666667" header="0.51180555555555551" footer="0.51180555555555551"/>
  <pageSetup paperSize="9" scale="70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'Parte Generale'!$B$32:$B$33</xm:f>
          </x14:formula1>
          <xm:sqref>E5</xm:sqref>
        </x14:dataValidation>
        <x14:dataValidation type="list" allowBlank="1" showInputMessage="1" showErrorMessage="1" xr:uid="{00000000-0002-0000-0500-000002000000}">
          <x14:formula1>
            <xm:f>'Parte Generale'!$E$32:$E$33</xm:f>
          </x14:formula1>
          <xm:sqref>E13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>
    <tabColor rgb="FFFFC000"/>
  </sheetPr>
  <dimension ref="A1:N41"/>
  <sheetViews>
    <sheetView zoomScaleNormal="100" workbookViewId="0">
      <selection activeCell="D6" sqref="D6"/>
    </sheetView>
  </sheetViews>
  <sheetFormatPr defaultColWidth="9.7109375" defaultRowHeight="12" zeroHeight="1" x14ac:dyDescent="0.2"/>
  <cols>
    <col min="1" max="1" width="2.42578125" style="70" customWidth="1"/>
    <col min="2" max="2" width="29.7109375" style="70" customWidth="1"/>
    <col min="3" max="3" width="5.42578125" style="70" customWidth="1"/>
    <col min="4" max="4" width="5" style="70" customWidth="1"/>
    <col min="5" max="5" width="7.7109375" style="70" customWidth="1"/>
    <col min="6" max="6" width="9.28515625" style="70" customWidth="1"/>
    <col min="7" max="7" width="2.5703125" style="70" customWidth="1"/>
    <col min="8" max="8" width="41.7109375" style="70" customWidth="1"/>
    <col min="9" max="9" width="3.7109375" style="70" hidden="1" customWidth="1"/>
    <col min="10" max="10" width="9.140625" style="70" hidden="1" customWidth="1"/>
    <col min="11" max="252" width="9.140625" style="70" customWidth="1"/>
    <col min="253" max="16384" width="9.7109375" style="70"/>
  </cols>
  <sheetData>
    <row r="1" spans="1:14" ht="51" customHeight="1" x14ac:dyDescent="0.2">
      <c r="A1" s="402" t="s">
        <v>80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ht="12.75" customHeight="1" x14ac:dyDescent="0.2">
      <c r="A2" s="339" t="s">
        <v>200</v>
      </c>
      <c r="B2" s="339"/>
    </row>
    <row r="3" spans="1:14" ht="12.75" thickBot="1" x14ac:dyDescent="0.25">
      <c r="A3" s="170"/>
      <c r="B3" s="170"/>
    </row>
    <row r="4" spans="1:14" ht="28.5" customHeight="1" thickBot="1" x14ac:dyDescent="0.25">
      <c r="A4" s="170"/>
      <c r="B4" s="170"/>
      <c r="H4" s="230" t="s">
        <v>157</v>
      </c>
      <c r="J4" s="172" t="s">
        <v>173</v>
      </c>
      <c r="K4" s="365" t="s">
        <v>235</v>
      </c>
      <c r="L4" s="366"/>
      <c r="M4" s="366"/>
      <c r="N4" s="367"/>
    </row>
    <row r="5" spans="1:14" ht="12.75" thickBot="1" x14ac:dyDescent="0.25">
      <c r="A5" s="170"/>
      <c r="B5" s="170"/>
      <c r="K5" s="171"/>
      <c r="L5" s="171"/>
      <c r="M5" s="171"/>
      <c r="N5" s="171"/>
    </row>
    <row r="6" spans="1:14" ht="30" customHeight="1" thickBot="1" x14ac:dyDescent="0.25">
      <c r="A6" s="170"/>
      <c r="B6" s="187" t="s">
        <v>176</v>
      </c>
      <c r="D6" s="71" t="s">
        <v>155</v>
      </c>
      <c r="F6" s="219"/>
      <c r="G6" s="219"/>
      <c r="H6" s="314" t="s">
        <v>251</v>
      </c>
      <c r="K6" s="380" t="s">
        <v>250</v>
      </c>
      <c r="L6" s="381"/>
      <c r="M6" s="381"/>
      <c r="N6" s="382"/>
    </row>
    <row r="7" spans="1:14" ht="30" customHeight="1" thickBot="1" x14ac:dyDescent="0.25">
      <c r="A7" s="170"/>
      <c r="H7" s="277" t="s">
        <v>197</v>
      </c>
      <c r="I7" s="173"/>
      <c r="K7" s="175"/>
      <c r="L7" s="175"/>
      <c r="M7" s="175"/>
      <c r="N7" s="175"/>
    </row>
    <row r="8" spans="1:14" ht="12.75" customHeight="1" x14ac:dyDescent="0.2">
      <c r="F8" s="389" t="s">
        <v>95</v>
      </c>
    </row>
    <row r="9" spans="1:14" ht="15" customHeight="1" x14ac:dyDescent="0.2">
      <c r="F9" s="403"/>
    </row>
    <row r="10" spans="1:14" ht="26.25" customHeight="1" x14ac:dyDescent="0.2">
      <c r="B10" s="404" t="s">
        <v>174</v>
      </c>
      <c r="C10" s="405"/>
      <c r="D10" s="405"/>
      <c r="E10" s="406"/>
      <c r="F10" s="55" t="str">
        <f>IF(D6="SI",C16,"")</f>
        <v/>
      </c>
    </row>
    <row r="11" spans="1:14" ht="12.75" customHeight="1" x14ac:dyDescent="0.2">
      <c r="F11" s="138"/>
    </row>
    <row r="12" spans="1:14" ht="24.75" customHeight="1" x14ac:dyDescent="0.2">
      <c r="F12" s="227" t="str">
        <f>F10</f>
        <v/>
      </c>
      <c r="H12" s="171"/>
    </row>
    <row r="14" spans="1:14" hidden="1" x14ac:dyDescent="0.2">
      <c r="B14" s="187" t="s">
        <v>107</v>
      </c>
      <c r="G14" s="188"/>
    </row>
    <row r="15" spans="1:14" ht="12" hidden="1" customHeight="1" x14ac:dyDescent="0.2">
      <c r="G15" s="188"/>
    </row>
    <row r="16" spans="1:14" ht="18" hidden="1" customHeight="1" x14ac:dyDescent="0.2">
      <c r="B16" s="228" t="s">
        <v>100</v>
      </c>
      <c r="C16" s="229">
        <v>150</v>
      </c>
      <c r="D16" s="70" t="s">
        <v>113</v>
      </c>
      <c r="G16" s="188"/>
    </row>
    <row r="17" spans="1:7" ht="12" hidden="1" customHeight="1" x14ac:dyDescent="0.2">
      <c r="G17" s="188"/>
    </row>
    <row r="18" spans="1:7" ht="12.75" customHeight="1" x14ac:dyDescent="0.2">
      <c r="A18" s="339" t="s">
        <v>200</v>
      </c>
      <c r="B18" s="339"/>
    </row>
    <row r="19" spans="1:7" ht="12.75" customHeight="1" x14ac:dyDescent="0.2">
      <c r="C19" s="188"/>
      <c r="D19" s="188"/>
      <c r="E19" s="188"/>
    </row>
    <row r="20" spans="1:7" x14ac:dyDescent="0.2">
      <c r="C20" s="188"/>
      <c r="D20" s="188"/>
      <c r="E20" s="188"/>
    </row>
    <row r="21" spans="1:7" x14ac:dyDescent="0.2">
      <c r="C21" s="188"/>
      <c r="D21" s="188"/>
      <c r="E21" s="188"/>
    </row>
    <row r="22" spans="1:7" x14ac:dyDescent="0.2">
      <c r="C22" s="188"/>
      <c r="D22" s="188"/>
      <c r="E22" s="188"/>
    </row>
    <row r="23" spans="1:7" x14ac:dyDescent="0.2">
      <c r="C23" s="188"/>
      <c r="D23" s="188"/>
      <c r="E23" s="188"/>
    </row>
    <row r="24" spans="1:7" x14ac:dyDescent="0.2">
      <c r="C24" s="188"/>
      <c r="D24" s="188"/>
      <c r="E24" s="188"/>
    </row>
    <row r="25" spans="1:7" x14ac:dyDescent="0.2">
      <c r="C25" s="188"/>
      <c r="D25" s="188"/>
      <c r="E25" s="188"/>
    </row>
    <row r="26" spans="1:7" x14ac:dyDescent="0.2">
      <c r="C26" s="188"/>
      <c r="D26" s="188"/>
      <c r="E26" s="188"/>
    </row>
    <row r="27" spans="1:7" x14ac:dyDescent="0.2"/>
    <row r="28" spans="1:7" x14ac:dyDescent="0.2"/>
    <row r="29" spans="1:7" x14ac:dyDescent="0.2"/>
    <row r="30" spans="1:7" x14ac:dyDescent="0.2"/>
    <row r="31" spans="1:7" x14ac:dyDescent="0.2"/>
    <row r="32" spans="1:7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</sheetData>
  <sheetProtection password="CAD7" sheet="1" objects="1" scenarios="1" selectLockedCells="1"/>
  <mergeCells count="7">
    <mergeCell ref="K4:N4"/>
    <mergeCell ref="K6:N6"/>
    <mergeCell ref="A1:N1"/>
    <mergeCell ref="A18:B18"/>
    <mergeCell ref="A2:B2"/>
    <mergeCell ref="F8:F9"/>
    <mergeCell ref="B10:E10"/>
  </mergeCells>
  <hyperlinks>
    <hyperlink ref="A18" location="'Riepilogo ONERI AUA'!A1" display="Riepilogo" xr:uid="{00000000-0004-0000-0600-000000000000}"/>
    <hyperlink ref="A2" location="'Riepilogo ONERI AUA'!A1" display="Riepilogo" xr:uid="{00000000-0004-0000-0600-000001000000}"/>
  </hyperlinks>
  <pageMargins left="0.7" right="0.7" top="0.75" bottom="0.75" header="0.3" footer="0.3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'Parte Generale'!$B$32:$B$33</xm:f>
          </x14:formula1>
          <xm:sqref>D6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R20"/>
  <sheetViews>
    <sheetView zoomScaleNormal="100" workbookViewId="0">
      <selection activeCell="E6" sqref="E6"/>
    </sheetView>
  </sheetViews>
  <sheetFormatPr defaultRowHeight="12" x14ac:dyDescent="0.2"/>
  <cols>
    <col min="1" max="1" width="2.5703125" style="231" customWidth="1"/>
    <col min="2" max="2" width="24.42578125" style="231" customWidth="1"/>
    <col min="3" max="3" width="8.28515625" style="231" customWidth="1"/>
    <col min="4" max="4" width="6" style="231" customWidth="1"/>
    <col min="5" max="5" width="8.5703125" style="231" customWidth="1"/>
    <col min="6" max="6" width="9.140625" style="231"/>
    <col min="7" max="7" width="2.140625" style="231" customWidth="1"/>
    <col min="8" max="9" width="9.140625" style="231"/>
    <col min="10" max="10" width="10.85546875" style="231" customWidth="1"/>
    <col min="11" max="13" width="9.140625" style="231"/>
    <col min="14" max="15" width="0" style="231" hidden="1" customWidth="1"/>
    <col min="16" max="16384" width="9.140625" style="231"/>
  </cols>
  <sheetData>
    <row r="1" spans="1:18" ht="8.25" customHeight="1" x14ac:dyDescent="0.2"/>
    <row r="2" spans="1:18" ht="48.75" customHeight="1" x14ac:dyDescent="0.2">
      <c r="B2" s="416" t="s">
        <v>83</v>
      </c>
      <c r="C2" s="416"/>
      <c r="D2" s="416"/>
      <c r="E2" s="416"/>
      <c r="F2" s="416"/>
      <c r="G2" s="416"/>
      <c r="H2" s="416"/>
    </row>
    <row r="3" spans="1:18" ht="12.75" customHeight="1" thickBot="1" x14ac:dyDescent="0.25">
      <c r="A3" s="339" t="s">
        <v>200</v>
      </c>
      <c r="B3" s="339"/>
    </row>
    <row r="4" spans="1:18" s="70" customFormat="1" ht="24.75" customHeight="1" thickBot="1" x14ac:dyDescent="0.25">
      <c r="A4" s="170"/>
      <c r="B4" s="170"/>
      <c r="H4" s="413" t="s">
        <v>157</v>
      </c>
      <c r="I4" s="414"/>
      <c r="J4" s="415"/>
      <c r="K4" s="393" t="s">
        <v>235</v>
      </c>
      <c r="L4" s="394"/>
      <c r="M4" s="394"/>
      <c r="N4" s="395"/>
      <c r="O4" s="172" t="s">
        <v>173</v>
      </c>
    </row>
    <row r="5" spans="1:18" s="70" customFormat="1" ht="12.75" thickBot="1" x14ac:dyDescent="0.25">
      <c r="A5" s="170"/>
      <c r="B5" s="170"/>
    </row>
    <row r="6" spans="1:18" s="70" customFormat="1" ht="27.75" customHeight="1" x14ac:dyDescent="0.2">
      <c r="A6" s="170"/>
      <c r="B6" s="391" t="s">
        <v>192</v>
      </c>
      <c r="C6" s="392"/>
      <c r="E6" s="71" t="s">
        <v>155</v>
      </c>
      <c r="F6" s="219"/>
      <c r="G6" s="219"/>
      <c r="H6" s="423" t="s">
        <v>252</v>
      </c>
      <c r="I6" s="424"/>
      <c r="J6" s="425"/>
      <c r="K6" s="407" t="s">
        <v>253</v>
      </c>
      <c r="L6" s="408"/>
      <c r="M6" s="408"/>
      <c r="N6" s="409"/>
      <c r="O6" s="232"/>
      <c r="P6" s="232"/>
      <c r="Q6" s="232"/>
      <c r="R6" s="232"/>
    </row>
    <row r="7" spans="1:18" s="70" customFormat="1" ht="27.75" customHeight="1" thickBot="1" x14ac:dyDescent="0.25">
      <c r="A7" s="220"/>
      <c r="H7" s="426"/>
      <c r="I7" s="427"/>
      <c r="J7" s="428"/>
      <c r="K7" s="410"/>
      <c r="L7" s="411"/>
      <c r="M7" s="411"/>
      <c r="N7" s="412"/>
      <c r="O7" s="232"/>
      <c r="P7" s="232"/>
      <c r="Q7" s="232"/>
      <c r="R7" s="232"/>
    </row>
    <row r="8" spans="1:18" s="70" customFormat="1" ht="12.75" customHeight="1" x14ac:dyDescent="0.2">
      <c r="F8" s="417" t="s">
        <v>95</v>
      </c>
    </row>
    <row r="9" spans="1:18" s="70" customFormat="1" ht="12.75" customHeight="1" x14ac:dyDescent="0.2">
      <c r="A9" s="170"/>
      <c r="B9" s="170"/>
      <c r="F9" s="418"/>
    </row>
    <row r="10" spans="1:18" s="70" customFormat="1" ht="15.75" customHeight="1" x14ac:dyDescent="0.2">
      <c r="F10" s="418"/>
    </row>
    <row r="11" spans="1:18" s="70" customFormat="1" ht="31.5" customHeight="1" x14ac:dyDescent="0.2">
      <c r="F11" s="419"/>
    </row>
    <row r="12" spans="1:18" s="70" customFormat="1" ht="26.25" customHeight="1" x14ac:dyDescent="0.2">
      <c r="B12" s="420" t="s">
        <v>175</v>
      </c>
      <c r="C12" s="421"/>
      <c r="D12" s="421"/>
      <c r="E12" s="422"/>
      <c r="F12" s="136" t="str">
        <f>IF(E6="SI",C18,"")</f>
        <v/>
      </c>
    </row>
    <row r="13" spans="1:18" s="70" customFormat="1" ht="12.75" customHeight="1" x14ac:dyDescent="0.2">
      <c r="F13" s="138"/>
    </row>
    <row r="14" spans="1:18" s="70" customFormat="1" ht="21.75" customHeight="1" x14ac:dyDescent="0.2">
      <c r="D14" s="137" t="s">
        <v>113</v>
      </c>
      <c r="F14" s="227" t="str">
        <f>F12</f>
        <v/>
      </c>
      <c r="H14" s="171"/>
    </row>
    <row r="15" spans="1:18" hidden="1" x14ac:dyDescent="0.2"/>
    <row r="16" spans="1:18" s="70" customFormat="1" hidden="1" x14ac:dyDescent="0.2">
      <c r="B16" s="187" t="s">
        <v>107</v>
      </c>
      <c r="G16" s="188"/>
    </row>
    <row r="17" spans="1:7" s="70" customFormat="1" ht="8.25" hidden="1" customHeight="1" x14ac:dyDescent="0.2">
      <c r="G17" s="188"/>
    </row>
    <row r="18" spans="1:7" s="70" customFormat="1" ht="33" hidden="1" customHeight="1" x14ac:dyDescent="0.2">
      <c r="B18" s="173" t="s">
        <v>101</v>
      </c>
      <c r="C18" s="181">
        <v>315</v>
      </c>
      <c r="D18" s="171" t="s">
        <v>113</v>
      </c>
      <c r="G18" s="188"/>
    </row>
    <row r="19" spans="1:7" hidden="1" x14ac:dyDescent="0.2"/>
    <row r="20" spans="1:7" ht="15.75" customHeight="1" x14ac:dyDescent="0.2">
      <c r="A20" s="339" t="s">
        <v>200</v>
      </c>
      <c r="B20" s="339"/>
    </row>
  </sheetData>
  <sheetProtection password="CAD7" sheet="1" objects="1" scenarios="1" selectLockedCells="1"/>
  <mergeCells count="10">
    <mergeCell ref="A20:B20"/>
    <mergeCell ref="F8:F11"/>
    <mergeCell ref="B6:C6"/>
    <mergeCell ref="B12:E12"/>
    <mergeCell ref="H6:J7"/>
    <mergeCell ref="K4:N4"/>
    <mergeCell ref="K6:N7"/>
    <mergeCell ref="H4:J4"/>
    <mergeCell ref="B2:H2"/>
    <mergeCell ref="A3:B3"/>
  </mergeCells>
  <hyperlinks>
    <hyperlink ref="A3" location="'Riepilogo ONERI AUA'!A1" display="Riepilogo" xr:uid="{00000000-0004-0000-0700-000000000000}"/>
    <hyperlink ref="A20" location="'Riepilogo ONERI AUA'!A1" display="Riepilogo" xr:uid="{00000000-0004-0000-0700-000001000000}"/>
  </hyperlinks>
  <pageMargins left="0.7" right="0.7" top="0.75" bottom="0.75" header="0.3" footer="0.3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'Parte Generale'!$B$32:$B$33</xm:f>
          </x14:formula1>
          <xm:sqref>E6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O20"/>
  <sheetViews>
    <sheetView zoomScaleNormal="100" workbookViewId="0">
      <selection activeCell="E6" sqref="E6"/>
    </sheetView>
  </sheetViews>
  <sheetFormatPr defaultRowHeight="12" x14ac:dyDescent="0.2"/>
  <cols>
    <col min="1" max="1" width="3.85546875" style="231" customWidth="1"/>
    <col min="2" max="2" width="25" style="231" customWidth="1"/>
    <col min="3" max="3" width="10.5703125" style="231" customWidth="1"/>
    <col min="4" max="4" width="2.28515625" style="231" customWidth="1"/>
    <col min="5" max="5" width="7.85546875" style="231" customWidth="1"/>
    <col min="6" max="6" width="8.5703125" style="231" customWidth="1"/>
    <col min="7" max="7" width="2.140625" style="231" customWidth="1"/>
    <col min="8" max="11" width="9.140625" style="231"/>
    <col min="12" max="12" width="20.28515625" style="231" customWidth="1"/>
    <col min="13" max="14" width="0" style="231" hidden="1" customWidth="1"/>
    <col min="15" max="15" width="6.42578125" style="231" customWidth="1"/>
    <col min="16" max="16384" width="9.140625" style="231"/>
  </cols>
  <sheetData>
    <row r="1" spans="1:15" ht="8.25" customHeight="1" x14ac:dyDescent="0.2"/>
    <row r="2" spans="1:15" ht="48.75" customHeight="1" x14ac:dyDescent="0.2">
      <c r="B2" s="429" t="s">
        <v>177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12" customHeight="1" thickBot="1" x14ac:dyDescent="0.25">
      <c r="A3" s="339" t="s">
        <v>200</v>
      </c>
      <c r="B3" s="339"/>
    </row>
    <row r="4" spans="1:15" s="70" customFormat="1" ht="30.75" customHeight="1" thickBot="1" x14ac:dyDescent="0.25">
      <c r="A4" s="170"/>
      <c r="B4" s="170"/>
      <c r="H4" s="371" t="s">
        <v>157</v>
      </c>
      <c r="I4" s="372"/>
      <c r="J4" s="372"/>
      <c r="K4" s="373"/>
      <c r="L4" s="393" t="s">
        <v>235</v>
      </c>
      <c r="M4" s="394"/>
      <c r="N4" s="394"/>
      <c r="O4" s="395"/>
    </row>
    <row r="5" spans="1:15" s="70" customFormat="1" ht="12.75" thickBot="1" x14ac:dyDescent="0.25">
      <c r="A5" s="170"/>
      <c r="B5" s="170"/>
    </row>
    <row r="6" spans="1:15" s="70" customFormat="1" ht="65.25" customHeight="1" x14ac:dyDescent="0.2">
      <c r="A6" s="170"/>
      <c r="B6" s="391" t="s">
        <v>180</v>
      </c>
      <c r="C6" s="392"/>
      <c r="E6" s="71" t="s">
        <v>155</v>
      </c>
      <c r="F6" s="219"/>
      <c r="G6" s="219"/>
      <c r="H6" s="423" t="s">
        <v>254</v>
      </c>
      <c r="I6" s="424"/>
      <c r="J6" s="424"/>
      <c r="K6" s="425"/>
      <c r="L6" s="407" t="s">
        <v>255</v>
      </c>
      <c r="M6" s="408"/>
      <c r="N6" s="408"/>
      <c r="O6" s="409"/>
    </row>
    <row r="7" spans="1:15" s="70" customFormat="1" ht="27.75" customHeight="1" thickBot="1" x14ac:dyDescent="0.25">
      <c r="A7" s="170"/>
      <c r="F7" s="219"/>
      <c r="G7" s="219"/>
      <c r="H7" s="430" t="s">
        <v>179</v>
      </c>
      <c r="I7" s="431"/>
      <c r="J7" s="431"/>
      <c r="K7" s="432"/>
      <c r="L7" s="410"/>
      <c r="M7" s="411"/>
      <c r="N7" s="411"/>
      <c r="O7" s="412"/>
    </row>
    <row r="8" spans="1:15" s="70" customFormat="1" ht="12.75" customHeight="1" x14ac:dyDescent="0.2">
      <c r="F8" s="389" t="s">
        <v>95</v>
      </c>
    </row>
    <row r="9" spans="1:15" s="70" customFormat="1" ht="12.75" customHeight="1" x14ac:dyDescent="0.2">
      <c r="A9" s="170"/>
      <c r="B9" s="170"/>
      <c r="F9" s="390"/>
    </row>
    <row r="10" spans="1:15" s="70" customFormat="1" ht="15.75" customHeight="1" x14ac:dyDescent="0.2">
      <c r="F10" s="390"/>
    </row>
    <row r="11" spans="1:15" s="70" customFormat="1" ht="31.5" customHeight="1" x14ac:dyDescent="0.2">
      <c r="F11" s="403"/>
    </row>
    <row r="12" spans="1:15" s="70" customFormat="1" ht="28.5" customHeight="1" x14ac:dyDescent="0.2">
      <c r="B12" s="404" t="s">
        <v>174</v>
      </c>
      <c r="C12" s="405"/>
      <c r="D12" s="405"/>
      <c r="E12" s="406"/>
      <c r="F12" s="55" t="str">
        <f>IF(E6="SI",C18,"")</f>
        <v/>
      </c>
    </row>
    <row r="13" spans="1:15" s="70" customFormat="1" ht="12.75" customHeight="1" x14ac:dyDescent="0.2">
      <c r="F13" s="138"/>
    </row>
    <row r="14" spans="1:15" s="70" customFormat="1" ht="21.75" customHeight="1" x14ac:dyDescent="0.2">
      <c r="C14" s="233"/>
      <c r="E14" s="138"/>
      <c r="F14" s="227" t="str">
        <f>F12</f>
        <v/>
      </c>
      <c r="H14" s="171"/>
    </row>
    <row r="15" spans="1:15" hidden="1" x14ac:dyDescent="0.2"/>
    <row r="16" spans="1:15" s="70" customFormat="1" hidden="1" x14ac:dyDescent="0.2">
      <c r="B16" s="187" t="s">
        <v>107</v>
      </c>
      <c r="G16" s="188"/>
    </row>
    <row r="17" spans="1:7" s="70" customFormat="1" ht="8.25" hidden="1" customHeight="1" x14ac:dyDescent="0.2">
      <c r="G17" s="188"/>
    </row>
    <row r="18" spans="1:7" s="70" customFormat="1" ht="33" hidden="1" customHeight="1" x14ac:dyDescent="0.2">
      <c r="B18" s="173" t="s">
        <v>178</v>
      </c>
      <c r="C18" s="181">
        <v>950</v>
      </c>
      <c r="D18" s="171" t="s">
        <v>113</v>
      </c>
      <c r="G18" s="188"/>
    </row>
    <row r="19" spans="1:7" hidden="1" x14ac:dyDescent="0.2"/>
    <row r="20" spans="1:7" ht="15.75" customHeight="1" x14ac:dyDescent="0.2">
      <c r="A20" s="339" t="s">
        <v>200</v>
      </c>
      <c r="B20" s="339"/>
    </row>
  </sheetData>
  <sheetProtection password="CAD7" sheet="1" objects="1" scenarios="1" selectLockedCells="1"/>
  <mergeCells count="11">
    <mergeCell ref="A20:B20"/>
    <mergeCell ref="A3:B3"/>
    <mergeCell ref="F8:F11"/>
    <mergeCell ref="B6:C6"/>
    <mergeCell ref="B12:E12"/>
    <mergeCell ref="B2:O2"/>
    <mergeCell ref="H6:K6"/>
    <mergeCell ref="H7:K7"/>
    <mergeCell ref="H4:K4"/>
    <mergeCell ref="L4:O4"/>
    <mergeCell ref="L6:O7"/>
  </mergeCells>
  <hyperlinks>
    <hyperlink ref="A3" location="'Riepilogo ONERI AUA'!A1" display="Riepilogo" xr:uid="{00000000-0004-0000-0800-000000000000}"/>
    <hyperlink ref="A20" location="'Riepilogo ONERI AUA'!A1" display="Riepilogo" xr:uid="{00000000-0004-0000-0800-000001000000}"/>
  </hyperlinks>
  <pageMargins left="0.7" right="0.7" top="0.75" bottom="0.75" header="0.3" footer="0.3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'Parte Generale'!$B$32:$B$33</xm:f>
          </x14:formula1>
          <xm:sqref>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</vt:i4>
      </vt:variant>
    </vt:vector>
  </HeadingPairs>
  <TitlesOfParts>
    <vt:vector size="17" baseType="lpstr">
      <vt:lpstr>riepilogo DGR per art 208</vt:lpstr>
      <vt:lpstr>calcolo oneri ART. 208</vt:lpstr>
      <vt:lpstr>Parte Generale</vt:lpstr>
      <vt:lpstr>A - Scarichi CIS</vt:lpstr>
      <vt:lpstr>A - Scarichi Fognatura</vt:lpstr>
      <vt:lpstr>C - Emissioni ART. 269 </vt:lpstr>
      <vt:lpstr>D - Emissioni ART. 272 </vt:lpstr>
      <vt:lpstr>E - Impatto acustico</vt:lpstr>
      <vt:lpstr>F - Spandim. Fanghi</vt:lpstr>
      <vt:lpstr>G - Rifiuti Non Pericolosi</vt:lpstr>
      <vt:lpstr>G2 - Rifiuti Pericolosi</vt:lpstr>
      <vt:lpstr>SUAP</vt:lpstr>
      <vt:lpstr>AltriOneri</vt:lpstr>
      <vt:lpstr>Riepilogo ONERI AUA</vt:lpstr>
      <vt:lpstr>RIEPIOLOGO dgr PER ART 216</vt:lpstr>
      <vt:lpstr>'Riepilogo ONERI AUA'!Area_stampa</vt:lpstr>
      <vt:lpstr>FraseINTEGRAZIONE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Re</dc:creator>
  <cp:lastModifiedBy>Gianluca Rossini</cp:lastModifiedBy>
  <cp:lastPrinted>2015-09-30T13:41:07Z</cp:lastPrinted>
  <dcterms:created xsi:type="dcterms:W3CDTF">2013-09-24T10:19:10Z</dcterms:created>
  <dcterms:modified xsi:type="dcterms:W3CDTF">2021-12-23T16:03:12Z</dcterms:modified>
</cp:coreProperties>
</file>